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firstSheet="2" activeTab="2"/>
  </bookViews>
  <sheets>
    <sheet name="Návod" sheetId="1" r:id="rId1"/>
    <sheet name="chlapci - běhy ručně" sheetId="2" r:id="rId2"/>
    <sheet name="chlapci - běhy elektricky" sheetId="3" r:id="rId3"/>
    <sheet name="dívky - běhy ručně" sheetId="4" r:id="rId4"/>
    <sheet name="dívky - běhy elektricky" sheetId="5" r:id="rId5"/>
  </sheets>
  <definedNames/>
  <calcPr fullCalcOnLoad="1"/>
</workbook>
</file>

<file path=xl/sharedStrings.xml><?xml version="1.0" encoding="utf-8"?>
<sst xmlns="http://schemas.openxmlformats.org/spreadsheetml/2006/main" count="263" uniqueCount="129">
  <si>
    <t>400m</t>
  </si>
  <si>
    <t>1500m</t>
  </si>
  <si>
    <t>cm</t>
  </si>
  <si>
    <t>m</t>
  </si>
  <si>
    <t>800m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</si>
  <si>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</si>
  <si>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</si>
  <si>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</si>
  <si>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</si>
  <si>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</si>
  <si>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</si>
  <si>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</si>
  <si>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</si>
  <si>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</si>
  <si>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200m</t>
  </si>
  <si>
    <t>pomoc 1500</t>
  </si>
  <si>
    <t>pomoc štaf</t>
  </si>
  <si>
    <t>60m</t>
  </si>
  <si>
    <t>Body za jednotlivé disciplíny</t>
  </si>
  <si>
    <t>s</t>
  </si>
  <si>
    <t>Výsledky Corny středoškolského atletického poháru</t>
  </si>
  <si>
    <t>m : ss,0</t>
  </si>
  <si>
    <t>pomoc 800m</t>
  </si>
  <si>
    <t>Gymnázium PdeC Tábor</t>
  </si>
  <si>
    <t>Tábor</t>
  </si>
  <si>
    <t>JIC</t>
  </si>
  <si>
    <t>100 m</t>
  </si>
  <si>
    <t>400 m</t>
  </si>
  <si>
    <t>1500 m</t>
  </si>
  <si>
    <t>pomoc 1500m</t>
  </si>
  <si>
    <t>Chlapci - elektricky měřené časy</t>
  </si>
  <si>
    <t>Chlapci - ručně měřené časy</t>
  </si>
  <si>
    <t>SPŠS České Budějovice</t>
  </si>
  <si>
    <t>České Budějovice</t>
  </si>
  <si>
    <t>Dívky - ručně měřené časy</t>
  </si>
  <si>
    <t>Dívky - elektricky měřené časy</t>
  </si>
  <si>
    <t>Škola, obec, ulice</t>
  </si>
  <si>
    <t xml:space="preserve"> m :  ss,0</t>
  </si>
  <si>
    <t>řazení dat :</t>
  </si>
  <si>
    <t>podle sloupce H - sestupně</t>
  </si>
  <si>
    <t>datum :</t>
  </si>
  <si>
    <t>místo:</t>
  </si>
  <si>
    <t>Nová Včelnice</t>
  </si>
  <si>
    <t>Data - Seřadit</t>
  </si>
  <si>
    <t>označit blok E9.T56</t>
  </si>
  <si>
    <t>kolo :</t>
  </si>
  <si>
    <t>MSL</t>
  </si>
  <si>
    <t>Olomouc</t>
  </si>
  <si>
    <t>OLM</t>
  </si>
  <si>
    <t>Gymnázium Čajkovského Olomouc</t>
  </si>
  <si>
    <t>republikové finále</t>
  </si>
  <si>
    <t>Jablonec nad Nisou</t>
  </si>
  <si>
    <t>krajské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</si>
  <si>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</si>
  <si>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</si>
  <si>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</si>
  <si>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</si>
  <si>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</si>
  <si>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</si>
  <si>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</si>
  <si>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</si>
  <si>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>9.</t>
  </si>
  <si>
    <t>10.</t>
  </si>
  <si>
    <t>11.</t>
  </si>
  <si>
    <t xml:space="preserve">Věřím, že těchto 11 pokynů stačí k tomu, abyste byli s bodováním spokojeni a poskytovali     </t>
  </si>
  <si>
    <t>SPŠ Tábor</t>
  </si>
  <si>
    <t>Gymnázium Jindřichův Hradec</t>
  </si>
  <si>
    <t>Jindřichův Hradec</t>
  </si>
  <si>
    <t>SPŠ Ostrov</t>
  </si>
  <si>
    <t>Karlovy Vary</t>
  </si>
  <si>
    <t>KVA</t>
  </si>
  <si>
    <t>Příklady údajů, zapsaných na řádcích 9-10 a 12-13 pak smažte nebo přepište aktuálními údaji.</t>
  </si>
  <si>
    <t>60 m</t>
  </si>
  <si>
    <t>200 m</t>
  </si>
  <si>
    <t>800 m</t>
  </si>
  <si>
    <t>pro bodování CORNY středoškolského atletického poháru (jedna z řady možností)</t>
  </si>
  <si>
    <r>
      <t xml:space="preserve">nebo       : </t>
    </r>
    <r>
      <rPr>
        <b/>
        <sz val="10"/>
        <rFont val="Arial CE"/>
        <family val="2"/>
      </rPr>
      <t>kr-HKR03</t>
    </r>
    <r>
      <rPr>
        <sz val="10"/>
        <rFont val="Arial CE"/>
        <family val="0"/>
      </rPr>
      <t xml:space="preserve">    což označuje krajské kolo v královéhradeckém kraji v r. 2003.</t>
    </r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</si>
  <si>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</si>
  <si>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</si>
  <si>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t>(Označit blok buněk E9 až T56, pak DATA - SEŘADIT  podle sloupce H - sestupně - OK)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</si>
  <si>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</si>
  <si>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</si>
  <si>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</si>
  <si>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</si>
  <si>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</si>
  <si>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</si>
  <si>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</si>
  <si>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 xml:space="preserve">Výkony zapisujte do správného listu podle toho, jakým způsobem jsou měřeny výkony v běžeckých </t>
  </si>
  <si>
    <t>"chlapecké" listy pro kategorii chlapců, "dívčí" listy pro kategorii dívek.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</si>
  <si>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</si>
  <si>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>všem účastníkům Corny poháru správné výsledky.</t>
  </si>
  <si>
    <t xml:space="preserve">(zvlášť minuty a zvlášť zbytek výkonu), dvojtečka se objeví vždy sama ihned po zapsání druhé části času. </t>
  </si>
  <si>
    <t xml:space="preserve">KONEČNOU  (seřazenou) VERZI TABULKY LZE POVAŽOVAT ZA OFICIÁLNÍ VÝSLEDKY ZÁVODU. </t>
  </si>
  <si>
    <r>
      <t xml:space="preserve">Například : </t>
    </r>
    <r>
      <rPr>
        <b/>
        <sz val="10"/>
        <rFont val="Arial CE"/>
        <family val="2"/>
      </rPr>
      <t>okres-03</t>
    </r>
    <r>
      <rPr>
        <sz val="10"/>
        <rFont val="Arial CE"/>
        <family val="0"/>
      </rPr>
      <t xml:space="preserve">     což označuje okresní kolo v roce 2003, nebo </t>
    </r>
    <r>
      <rPr>
        <b/>
        <sz val="10"/>
        <rFont val="Arial CE"/>
        <family val="2"/>
      </rPr>
      <t>CL-2003</t>
    </r>
    <r>
      <rPr>
        <sz val="10"/>
        <rFont val="Arial CE"/>
        <family val="0"/>
      </rPr>
      <t xml:space="preserve"> - okres Česká Lípa v r. 2003</t>
    </r>
  </si>
  <si>
    <r>
      <t xml:space="preserve">nemusí korespondovat se skutečným  pořadím družstev - to stanovíte až po správném </t>
    </r>
    <r>
      <rPr>
        <b/>
        <sz val="10"/>
        <rFont val="Arial CE"/>
        <family val="2"/>
      </rPr>
      <t>seřazení dat</t>
    </r>
    <r>
      <rPr>
        <sz val="10"/>
        <rFont val="Arial CE"/>
        <family val="0"/>
      </rPr>
      <t xml:space="preserve">. </t>
    </r>
  </si>
  <si>
    <t>ze zápisů. Možná se vám osvědčí jiný i způsob.</t>
  </si>
  <si>
    <t>středoškolského atletického poháru s výjimkou města Brna, jehož pořadatelé si jistě poradí.</t>
  </si>
  <si>
    <t xml:space="preserve">posledních pět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</si>
  <si>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stránka). Z údajů za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</si>
  <si>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</si>
  <si>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</si>
  <si>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</si>
  <si>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</si>
  <si>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r>
      <t xml:space="preserve">disciplínách. Pokud zapíšete "ruční" časy do listu pro časy "elektrické" bodování nebude správné. </t>
    </r>
    <r>
      <rPr>
        <b/>
        <sz val="10"/>
        <rFont val="Arial CE"/>
        <family val="2"/>
      </rPr>
      <t>Používejte</t>
    </r>
  </si>
  <si>
    <t>tabulek zapisujte jen dva nejlepší výkony z každého družstva v každé disciplíně a jeden výkon ze štafety.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</si>
  <si>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 xml:space="preserve">, do těchto </t>
    </r>
  </si>
  <si>
    <t xml:space="preserve">zisk družstva tak, že se změní jeho pořadí, seřaďte znovu data - popsáno v bodě 4 a na každém ze čtyř listů.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</si>
  <si>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</si>
  <si>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koukal@ftvs.cuni.cz - garant soutěže</t>
  </si>
  <si>
    <t>souborech nechtěně změníte něco v buňkách se vzorci a bodování, či řazení přestane být bez chyb.</t>
  </si>
  <si>
    <t>kraje</t>
  </si>
  <si>
    <t>zkr.</t>
  </si>
  <si>
    <t>Pro bodování jsou připraveny 4 tabulky - dvě pro dívky, dvě pro chlapce, vždy pro ruční a elektrické měření časů.</t>
  </si>
  <si>
    <r>
      <t xml:space="preserve">Příslušnou tabulku najdete na spodní liště.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</si>
  <si>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</si>
  <si>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Tento soubor - s názvem </t>
    </r>
    <r>
      <rPr>
        <b/>
        <sz val="10"/>
        <rFont val="Arial CE"/>
        <family val="2"/>
      </rPr>
      <t>Corny-SW.xls</t>
    </r>
    <r>
      <rPr>
        <sz val="10"/>
        <rFont val="Arial CE"/>
        <family val="0"/>
      </rPr>
      <t xml:space="preserve"> - si ponechávejte stále ve stejném stavu pro případ, že v </t>
    </r>
    <r>
      <rPr>
        <sz val="9"/>
        <rFont val="Arial CE"/>
        <family val="2"/>
      </rPr>
      <t>přejmenovaných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</si>
  <si>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</si>
  <si>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Než začnete vpisovat nové údaje (jména škol, okresy a výkony v disciplínách) do buněk k tomu určených, uložte  </t>
  </si>
  <si>
    <t>NÁVOD K POUŽITÍ EXCELU - aktualizovaná verze pro rok 2004</t>
  </si>
  <si>
    <t>m : ss,00</t>
  </si>
  <si>
    <t>Okresní finále F-M</t>
  </si>
  <si>
    <t>Třinec</t>
  </si>
  <si>
    <t>Gymnázium Třinec</t>
  </si>
  <si>
    <t>SOŠ Třinec</t>
  </si>
  <si>
    <t>SPŠ Frýdek - Místek</t>
  </si>
  <si>
    <t>Gymnázium PB Frýdek - Místek</t>
  </si>
  <si>
    <t>SOU lesnické Bílá</t>
  </si>
  <si>
    <t>SOŠ, SOUT, OU Frýdek - Místek</t>
  </si>
  <si>
    <t>SOŠ, SOU Jablunkov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</si>
</sst>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1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right"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1" fontId="1" fillId="3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center"/>
      <protection/>
    </xf>
    <xf numFmtId="164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1" fontId="0" fillId="4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4" borderId="0" xfId="0" applyNumberFormat="1" applyFont="1" applyFill="1" applyAlignment="1" applyProtection="1">
      <alignment horizontal="center"/>
      <protection/>
    </xf>
    <xf numFmtId="164" fontId="1" fillId="4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2" fontId="1" fillId="4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5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 locked="0"/>
    </xf>
    <xf numFmtId="2" fontId="0" fillId="5" borderId="0" xfId="0" applyNumberFormat="1" applyFill="1" applyAlignment="1" applyProtection="1">
      <alignment horizontal="right"/>
      <protection locked="0"/>
    </xf>
    <xf numFmtId="1" fontId="0" fillId="5" borderId="0" xfId="0" applyNumberFormat="1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/>
      <protection/>
    </xf>
    <xf numFmtId="1" fontId="1" fillId="5" borderId="0" xfId="0" applyNumberFormat="1" applyFont="1" applyFill="1" applyAlignment="1" applyProtection="1">
      <alignment horizontal="center"/>
      <protection/>
    </xf>
    <xf numFmtId="2" fontId="1" fillId="5" borderId="0" xfId="0" applyNumberFormat="1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2" fontId="4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164" fontId="0" fillId="5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 horizontal="lef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1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169" fontId="0" fillId="3" borderId="0" xfId="0" applyNumberFormat="1" applyFill="1" applyAlignment="1" applyProtection="1">
      <alignment horizontal="left"/>
      <protection locked="0"/>
    </xf>
    <xf numFmtId="169" fontId="0" fillId="5" borderId="0" xfId="0" applyNumberFormat="1" applyFill="1" applyAlignment="1" applyProtection="1">
      <alignment horizontal="left"/>
      <protection locked="0"/>
    </xf>
    <xf numFmtId="164" fontId="1" fillId="3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2" fontId="4" fillId="2" borderId="0" xfId="0" applyNumberFormat="1" applyFont="1" applyFill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 horizontal="center"/>
      <protection/>
    </xf>
    <xf numFmtId="164" fontId="1" fillId="5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 horizontal="center"/>
      <protection/>
    </xf>
    <xf numFmtId="1" fontId="5" fillId="3" borderId="0" xfId="0" applyNumberFormat="1" applyFont="1" applyFill="1" applyAlignment="1" applyProtection="1">
      <alignment horizontal="center"/>
      <protection/>
    </xf>
    <xf numFmtId="1" fontId="5" fillId="4" borderId="0" xfId="0" applyNumberFormat="1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1" fontId="1" fillId="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6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" fontId="1" fillId="5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00390625" defaultRowHeight="12.75"/>
  <cols>
    <col min="1" max="1" width="3.375" style="11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7" ht="12.75">
      <c r="B1" s="154" t="s">
        <v>118</v>
      </c>
      <c r="C1" s="155"/>
      <c r="D1" s="155"/>
      <c r="E1" s="155"/>
      <c r="F1" s="114"/>
      <c r="G1" s="114"/>
    </row>
    <row r="2" spans="2:9" ht="12.75">
      <c r="B2" s="116" t="s">
        <v>75</v>
      </c>
      <c r="C2" s="115"/>
      <c r="D2" s="115"/>
      <c r="E2" s="115"/>
      <c r="F2" s="115"/>
      <c r="G2" s="115"/>
      <c r="H2" s="114"/>
      <c r="I2" s="114"/>
    </row>
    <row r="4" spans="1:2" ht="12.75">
      <c r="A4" s="111" t="s">
        <v>53</v>
      </c>
      <c r="B4" s="110" t="s">
        <v>112</v>
      </c>
    </row>
    <row r="5" ht="12.75">
      <c r="B5" t="s">
        <v>113</v>
      </c>
    </row>
    <row r="6" ht="12.75">
      <c r="B6" s="109" t="s">
        <v>116</v>
      </c>
    </row>
    <row r="7" ht="12.75">
      <c r="B7" s="110"/>
    </row>
    <row r="8" spans="1:2" ht="12.75">
      <c r="A8" s="111" t="s">
        <v>54</v>
      </c>
      <c r="B8" t="s">
        <v>117</v>
      </c>
    </row>
    <row r="9" ht="12.75">
      <c r="B9" t="s">
        <v>114</v>
      </c>
    </row>
    <row r="10" ht="12.75">
      <c r="B10" t="s">
        <v>93</v>
      </c>
    </row>
    <row r="11" ht="12.75">
      <c r="B11" t="s">
        <v>76</v>
      </c>
    </row>
    <row r="12" ht="12.75">
      <c r="B12" t="s">
        <v>71</v>
      </c>
    </row>
    <row r="14" spans="1:9" ht="12.75">
      <c r="A14" s="111" t="s">
        <v>55</v>
      </c>
      <c r="B14" s="115" t="s">
        <v>115</v>
      </c>
      <c r="C14" s="115"/>
      <c r="D14" s="115"/>
      <c r="E14" s="115"/>
      <c r="F14" s="115"/>
      <c r="G14" s="115"/>
      <c r="H14" s="115"/>
      <c r="I14" s="115"/>
    </row>
    <row r="15" spans="2:9" ht="12.75">
      <c r="B15" s="115" t="s">
        <v>109</v>
      </c>
      <c r="C15" s="115"/>
      <c r="D15" s="115"/>
      <c r="E15" s="115"/>
      <c r="F15" s="115"/>
      <c r="G15" s="115"/>
      <c r="H15" s="115"/>
      <c r="I15" s="115"/>
    </row>
    <row r="17" spans="1:2" ht="12.75">
      <c r="A17" s="111" t="s">
        <v>56</v>
      </c>
      <c r="B17" t="s">
        <v>77</v>
      </c>
    </row>
    <row r="18" ht="12.75">
      <c r="B18" t="s">
        <v>78</v>
      </c>
    </row>
    <row r="19" ht="12.75">
      <c r="B19" t="s">
        <v>94</v>
      </c>
    </row>
    <row r="20" ht="12.75">
      <c r="B20" t="s">
        <v>79</v>
      </c>
    </row>
    <row r="22" spans="1:2" ht="12.75">
      <c r="A22" s="111" t="s">
        <v>57</v>
      </c>
      <c r="B22" t="s">
        <v>80</v>
      </c>
    </row>
    <row r="23" ht="12.75">
      <c r="B23" t="s">
        <v>81</v>
      </c>
    </row>
    <row r="24" ht="12.75">
      <c r="B24" t="s">
        <v>82</v>
      </c>
    </row>
    <row r="25" ht="12.75">
      <c r="B25" t="s">
        <v>83</v>
      </c>
    </row>
    <row r="27" spans="1:2" ht="12.75">
      <c r="A27" s="111" t="s">
        <v>58</v>
      </c>
      <c r="B27" t="s">
        <v>84</v>
      </c>
    </row>
    <row r="28" ht="12.75">
      <c r="B28" t="s">
        <v>85</v>
      </c>
    </row>
    <row r="29" ht="12.75">
      <c r="B29" t="s">
        <v>86</v>
      </c>
    </row>
    <row r="30" ht="12.75">
      <c r="B30" t="s">
        <v>95</v>
      </c>
    </row>
    <row r="32" spans="1:2" ht="12.75">
      <c r="A32" s="111" t="s">
        <v>59</v>
      </c>
      <c r="B32" t="s">
        <v>98</v>
      </c>
    </row>
    <row r="33" ht="12.75">
      <c r="B33" t="s">
        <v>97</v>
      </c>
    </row>
    <row r="34" ht="12.75">
      <c r="B34" t="s">
        <v>96</v>
      </c>
    </row>
    <row r="36" spans="1:2" ht="12.75">
      <c r="A36" s="111" t="s">
        <v>60</v>
      </c>
      <c r="B36" s="110" t="s">
        <v>99</v>
      </c>
    </row>
    <row r="37" spans="2:9" ht="12.75">
      <c r="B37" s="110" t="s">
        <v>100</v>
      </c>
      <c r="G37" s="114"/>
      <c r="H37" s="114"/>
      <c r="I37" s="114"/>
    </row>
    <row r="38" spans="2:9" ht="12.75">
      <c r="B38" s="113" t="s">
        <v>101</v>
      </c>
      <c r="C38" s="151" t="s">
        <v>102</v>
      </c>
      <c r="E38" s="114"/>
      <c r="F38" s="114"/>
      <c r="G38" s="114"/>
      <c r="I38" s="114"/>
    </row>
    <row r="40" spans="1:2" ht="12.75">
      <c r="A40" s="111" t="s">
        <v>61</v>
      </c>
      <c r="B40" t="s">
        <v>87</v>
      </c>
    </row>
    <row r="41" ht="12.75">
      <c r="B41" t="s">
        <v>103</v>
      </c>
    </row>
    <row r="42" ht="12.75">
      <c r="B42" s="109" t="s">
        <v>88</v>
      </c>
    </row>
    <row r="44" spans="1:2" ht="12.75">
      <c r="A44" s="111" t="s">
        <v>62</v>
      </c>
      <c r="B44" s="109" t="s">
        <v>105</v>
      </c>
    </row>
    <row r="45" ht="12.75">
      <c r="B45" t="s">
        <v>104</v>
      </c>
    </row>
    <row r="46" ht="12.75">
      <c r="B46" s="109" t="s">
        <v>89</v>
      </c>
    </row>
    <row r="47" ht="12.75">
      <c r="B47" t="s">
        <v>91</v>
      </c>
    </row>
    <row r="48" ht="12.75">
      <c r="B48" t="s">
        <v>107</v>
      </c>
    </row>
    <row r="49" ht="12.75">
      <c r="B49" t="s">
        <v>106</v>
      </c>
    </row>
    <row r="51" spans="1:3" ht="12.75">
      <c r="A51" s="111" t="s">
        <v>63</v>
      </c>
      <c r="B51" s="150" t="s">
        <v>92</v>
      </c>
      <c r="C51" s="115"/>
    </row>
    <row r="53" spans="2:10" ht="12.75">
      <c r="B53" s="116" t="s">
        <v>64</v>
      </c>
      <c r="C53" s="115"/>
      <c r="D53" s="115"/>
      <c r="E53" s="115"/>
      <c r="F53" s="115"/>
      <c r="G53" s="115"/>
      <c r="H53" s="115"/>
      <c r="I53" s="114"/>
      <c r="J53" s="114"/>
    </row>
    <row r="54" spans="2:10" ht="12.75">
      <c r="B54" s="116" t="s">
        <v>90</v>
      </c>
      <c r="C54" s="115"/>
      <c r="D54" s="115"/>
      <c r="E54" s="115"/>
      <c r="F54" s="114" t="s">
        <v>108</v>
      </c>
      <c r="I54" s="114"/>
      <c r="J54" s="114"/>
    </row>
    <row r="55" spans="9:10" ht="12.75">
      <c r="I55" s="114"/>
      <c r="J55" s="114"/>
    </row>
  </sheetData>
  <printOptions/>
  <pageMargins left="0" right="0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0" customWidth="1"/>
    <col min="8" max="8" width="7.75390625" style="15" hidden="1" customWidth="1"/>
    <col min="9" max="9" width="0.74609375" style="2" customWidth="1"/>
    <col min="10" max="10" width="5.625" style="13" customWidth="1"/>
    <col min="11" max="11" width="6.125" style="13" customWidth="1"/>
    <col min="12" max="12" width="2.25390625" style="5" customWidth="1"/>
    <col min="13" max="13" width="1.12109375" style="1" customWidth="1"/>
    <col min="14" max="14" width="5.25390625" style="105" customWidth="1"/>
    <col min="15" max="15" width="4.875" style="2" customWidth="1"/>
    <col min="16" max="16" width="5.125" style="2" customWidth="1"/>
    <col min="17" max="17" width="5.375" style="6" customWidth="1"/>
    <col min="18" max="18" width="3.375" style="5" customWidth="1"/>
    <col min="19" max="19" width="1.00390625" style="1" customWidth="1"/>
    <col min="20" max="20" width="4.375" style="105" customWidth="1"/>
    <col min="21" max="21" width="19.75390625" style="17" hidden="1" customWidth="1"/>
    <col min="22" max="22" width="9.125" style="17" hidden="1" customWidth="1"/>
    <col min="23" max="23" width="11.125" style="11" hidden="1" customWidth="1"/>
    <col min="24" max="29" width="9.125" style="11" hidden="1" customWidth="1"/>
    <col min="30" max="16384" width="9.125" style="2" customWidth="1"/>
  </cols>
  <sheetData>
    <row r="1" spans="2:20" ht="15.75">
      <c r="B1" s="143" t="s">
        <v>20</v>
      </c>
      <c r="C1" s="59"/>
      <c r="D1" s="59"/>
      <c r="E1" s="59"/>
      <c r="F1" s="59"/>
      <c r="G1" s="68"/>
      <c r="H1" s="61"/>
      <c r="I1" s="59"/>
      <c r="J1" s="62"/>
      <c r="K1" s="62"/>
      <c r="L1" s="63"/>
      <c r="O1" s="64" t="s">
        <v>38</v>
      </c>
      <c r="P1" s="59"/>
      <c r="Q1" s="66"/>
      <c r="R1" s="63"/>
      <c r="S1" s="64"/>
      <c r="T1" s="107"/>
    </row>
    <row r="2" spans="2:20" ht="12.75">
      <c r="B2" s="144" t="s">
        <v>31</v>
      </c>
      <c r="C2" s="64"/>
      <c r="D2" s="59"/>
      <c r="E2" s="59"/>
      <c r="F2" s="59"/>
      <c r="G2" s="68"/>
      <c r="H2" s="61"/>
      <c r="I2" s="59"/>
      <c r="J2" s="62"/>
      <c r="K2" s="62"/>
      <c r="L2" s="63"/>
      <c r="O2" s="59" t="s">
        <v>44</v>
      </c>
      <c r="P2" s="59"/>
      <c r="Q2" s="66"/>
      <c r="R2" s="63"/>
      <c r="S2" s="64"/>
      <c r="T2" s="107"/>
    </row>
    <row r="3" spans="2:20" ht="12.75">
      <c r="B3" s="142" t="s">
        <v>45</v>
      </c>
      <c r="C3" s="59"/>
      <c r="D3" s="59"/>
      <c r="E3" s="30" t="s">
        <v>52</v>
      </c>
      <c r="F3" s="30"/>
      <c r="G3" s="97"/>
      <c r="H3" s="29"/>
      <c r="I3" s="30"/>
      <c r="J3" s="26"/>
      <c r="K3" s="26"/>
      <c r="L3" s="42"/>
      <c r="O3" s="65" t="s">
        <v>43</v>
      </c>
      <c r="P3" s="59"/>
      <c r="Q3" s="66"/>
      <c r="R3" s="63"/>
      <c r="S3" s="64"/>
      <c r="T3" s="107"/>
    </row>
    <row r="4" spans="2:29" s="30" customFormat="1" ht="12.75">
      <c r="B4" s="142" t="s">
        <v>41</v>
      </c>
      <c r="E4" s="69" t="s">
        <v>42</v>
      </c>
      <c r="G4" s="60" t="s">
        <v>40</v>
      </c>
      <c r="H4" s="29"/>
      <c r="I4" s="26"/>
      <c r="J4" s="157">
        <v>37531</v>
      </c>
      <c r="K4" s="157"/>
      <c r="L4" s="42"/>
      <c r="M4" s="28"/>
      <c r="N4" s="106"/>
      <c r="O4" s="59" t="s">
        <v>39</v>
      </c>
      <c r="P4" s="65"/>
      <c r="Q4" s="66"/>
      <c r="R4" s="67"/>
      <c r="S4" s="64"/>
      <c r="T4" s="107"/>
      <c r="U4" s="70"/>
      <c r="V4" s="70"/>
      <c r="W4" s="71"/>
      <c r="X4" s="71"/>
      <c r="Y4" s="71"/>
      <c r="Z4" s="71"/>
      <c r="AA4" s="71"/>
      <c r="AB4" s="71"/>
      <c r="AC4" s="71"/>
    </row>
    <row r="5" ht="12.75">
      <c r="W5" s="11" t="s">
        <v>18</v>
      </c>
    </row>
    <row r="6" spans="2:29" ht="12.75">
      <c r="B6" s="56" t="s">
        <v>10</v>
      </c>
      <c r="C6" s="68"/>
      <c r="D6" s="68"/>
      <c r="E6" s="68" t="s">
        <v>36</v>
      </c>
      <c r="F6" s="127" t="s">
        <v>111</v>
      </c>
      <c r="G6" s="131" t="s">
        <v>11</v>
      </c>
      <c r="H6" s="72" t="s">
        <v>11</v>
      </c>
      <c r="I6" s="68"/>
      <c r="J6" s="73" t="s">
        <v>26</v>
      </c>
      <c r="K6" s="73" t="s">
        <v>27</v>
      </c>
      <c r="L6" s="158" t="s">
        <v>28</v>
      </c>
      <c r="M6" s="158"/>
      <c r="N6" s="158"/>
      <c r="O6" s="75" t="s">
        <v>6</v>
      </c>
      <c r="P6" s="75" t="s">
        <v>7</v>
      </c>
      <c r="Q6" s="76" t="s">
        <v>8</v>
      </c>
      <c r="R6" s="158" t="s">
        <v>9</v>
      </c>
      <c r="S6" s="158"/>
      <c r="T6" s="158"/>
      <c r="U6" s="12" t="s">
        <v>29</v>
      </c>
      <c r="V6" s="12" t="s">
        <v>16</v>
      </c>
      <c r="W6" s="11" t="s">
        <v>5</v>
      </c>
      <c r="X6" s="11" t="s">
        <v>0</v>
      </c>
      <c r="Y6" s="11" t="s">
        <v>1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56"/>
      <c r="C7" s="68"/>
      <c r="D7" s="68"/>
      <c r="E7" s="68" t="s">
        <v>13</v>
      </c>
      <c r="F7" s="127" t="s">
        <v>110</v>
      </c>
      <c r="G7" s="131" t="s">
        <v>12</v>
      </c>
      <c r="H7" s="72" t="s">
        <v>12</v>
      </c>
      <c r="I7" s="68"/>
      <c r="J7" s="73" t="s">
        <v>19</v>
      </c>
      <c r="K7" s="73" t="s">
        <v>19</v>
      </c>
      <c r="L7" s="159" t="s">
        <v>21</v>
      </c>
      <c r="M7" s="159"/>
      <c r="N7" s="159"/>
      <c r="O7" s="74" t="s">
        <v>2</v>
      </c>
      <c r="P7" s="74" t="s">
        <v>2</v>
      </c>
      <c r="Q7" s="77" t="s">
        <v>3</v>
      </c>
      <c r="R7" s="160" t="s">
        <v>37</v>
      </c>
      <c r="S7" s="160"/>
      <c r="T7" s="160"/>
    </row>
    <row r="8" spans="2:19" ht="12.75">
      <c r="B8" s="135"/>
      <c r="G8" s="68"/>
      <c r="M8" s="64"/>
      <c r="S8" s="64"/>
    </row>
    <row r="9" spans="2:29" ht="12.75">
      <c r="B9" s="137" t="str">
        <f>IF(H9=0,"","1.")</f>
        <v>1.</v>
      </c>
      <c r="C9" s="30"/>
      <c r="D9" s="30"/>
      <c r="E9" s="30" t="s">
        <v>32</v>
      </c>
      <c r="F9" s="2" t="s">
        <v>25</v>
      </c>
      <c r="G9" s="149">
        <f>IF(H9=0,"",H9)</f>
        <v>8053</v>
      </c>
      <c r="H9" s="15">
        <f>SUM(W9:AB10)+AC9</f>
        <v>8053</v>
      </c>
      <c r="J9" s="14">
        <v>11.9</v>
      </c>
      <c r="K9" s="14">
        <v>56.6</v>
      </c>
      <c r="L9" s="5">
        <v>4</v>
      </c>
      <c r="M9" s="94" t="str">
        <f>IF(N9=0,"",":")</f>
        <v>:</v>
      </c>
      <c r="N9" s="105">
        <v>28.1</v>
      </c>
      <c r="O9" s="9">
        <v>184</v>
      </c>
      <c r="P9" s="9">
        <v>539</v>
      </c>
      <c r="Q9" s="6">
        <v>11.3</v>
      </c>
      <c r="R9" s="5">
        <v>2</v>
      </c>
      <c r="S9" s="94" t="str">
        <f aca="true" t="shared" si="0" ref="S9:S55">IF(T9=0,"",":")</f>
        <v>:</v>
      </c>
      <c r="T9" s="105">
        <v>13.6</v>
      </c>
      <c r="U9" s="17">
        <f>L9*60+N9</f>
        <v>268.1</v>
      </c>
      <c r="V9" s="17">
        <f>R9*60+T9</f>
        <v>133.6</v>
      </c>
      <c r="W9" s="18">
        <f>IF(J9&gt;0,(INT(POWER(17.76-J9,1.81)*25.4347)),0)</f>
        <v>624</v>
      </c>
      <c r="X9" s="18">
        <f>IF(K9&gt;0,(INT(POWER(81.86-K9,1.81)*1.53775)),0)</f>
        <v>531</v>
      </c>
      <c r="Y9" s="19">
        <f>IF(N9&lt;&gt;"",(INT(POWER(480-U9,1.85)*0.03768)),0)</f>
        <v>757</v>
      </c>
      <c r="Z9" s="19">
        <f>IF(O9&gt;0,(INT(POWER(O9-75,1.42)*0.8465)),0)</f>
        <v>661</v>
      </c>
      <c r="AA9" s="19">
        <f>IF(P9&gt;0,(INT(POWER(P9-220,1.4)*0.14354)),0)</f>
        <v>459</v>
      </c>
      <c r="AB9" s="19">
        <f>IF(Q9&gt;0,(INT(POWER(Q9-1.5,1.05)*51.39)),0)</f>
        <v>564</v>
      </c>
      <c r="AC9" s="19">
        <f>IF(T9&lt;&gt;"",(INT(POWER(305.5-V9,1.85)*0.08713)),0)</f>
        <v>1189</v>
      </c>
    </row>
    <row r="10" spans="2:29" ht="12.75">
      <c r="B10" s="135"/>
      <c r="E10" s="2" t="s">
        <v>33</v>
      </c>
      <c r="G10" s="64"/>
      <c r="H10" s="20">
        <f>H9</f>
        <v>8053</v>
      </c>
      <c r="J10" s="14">
        <v>12.1</v>
      </c>
      <c r="K10" s="14">
        <v>56.7</v>
      </c>
      <c r="L10" s="5">
        <v>5</v>
      </c>
      <c r="M10" s="94">
        <f aca="true" t="shared" si="1" ref="M10:M55">IF(N10=0,"",":")</f>
      </c>
      <c r="N10" s="105">
        <v>0</v>
      </c>
      <c r="O10" s="9">
        <v>176</v>
      </c>
      <c r="P10" s="9">
        <v>538</v>
      </c>
      <c r="Q10" s="6">
        <v>10.99</v>
      </c>
      <c r="S10" s="94"/>
      <c r="U10" s="17">
        <f>L10*60+N10</f>
        <v>300</v>
      </c>
      <c r="W10" s="18">
        <f>IF(J10&gt;0,(INT(POWER(17.76-J10,1.81)*25.4347)),0)</f>
        <v>586</v>
      </c>
      <c r="X10" s="18">
        <f>IF(K10&gt;0,(INT(POWER(81.86-K10,1.81)*1.53775)),0)</f>
        <v>527</v>
      </c>
      <c r="Y10" s="19">
        <f>IF(N10&lt;&gt;"",(INT(POWER(480-U10,1.85)*0.03768)),0)</f>
        <v>560</v>
      </c>
      <c r="Z10" s="19">
        <f>IF(O10&gt;0,(INT(POWER(O10-75,1.42)*0.8465)),0)</f>
        <v>593</v>
      </c>
      <c r="AA10" s="19">
        <f>IF(P10&gt;0,(INT(POWER(P10-220,1.4)*0.14354)),0)</f>
        <v>457</v>
      </c>
      <c r="AB10" s="19">
        <f>IF(Q10&gt;0,(INT(POWER(Q10-1.5,1.05)*51.39)),0)</f>
        <v>545</v>
      </c>
      <c r="AC10" s="21"/>
    </row>
    <row r="11" spans="2:29" ht="12.75">
      <c r="B11" s="135"/>
      <c r="G11" s="64"/>
      <c r="H11" s="20">
        <f>H9</f>
        <v>8053</v>
      </c>
      <c r="M11" s="64"/>
      <c r="S11" s="94"/>
      <c r="W11" s="21"/>
      <c r="X11" s="21"/>
      <c r="Y11" s="21"/>
      <c r="Z11" s="21"/>
      <c r="AA11" s="21"/>
      <c r="AB11" s="21"/>
      <c r="AC11" s="21"/>
    </row>
    <row r="12" spans="2:29" ht="12.75">
      <c r="B12" s="137" t="str">
        <f>IF(H12=0,"","2.")</f>
        <v>2.</v>
      </c>
      <c r="E12" s="2" t="s">
        <v>65</v>
      </c>
      <c r="F12" s="2" t="s">
        <v>25</v>
      </c>
      <c r="G12" s="149">
        <f>IF(H12=0,"",H12)</f>
        <v>9376</v>
      </c>
      <c r="H12" s="15">
        <f>SUM(W12:AB13)+AC12</f>
        <v>9376</v>
      </c>
      <c r="J12" s="13">
        <v>12</v>
      </c>
      <c r="K12" s="13">
        <v>54</v>
      </c>
      <c r="L12" s="5">
        <v>4</v>
      </c>
      <c r="M12" s="94" t="str">
        <f t="shared" si="1"/>
        <v>:</v>
      </c>
      <c r="N12" s="105">
        <v>15</v>
      </c>
      <c r="O12" s="9">
        <v>180</v>
      </c>
      <c r="P12" s="9">
        <v>600</v>
      </c>
      <c r="Q12" s="6">
        <v>13</v>
      </c>
      <c r="R12" s="5">
        <v>2</v>
      </c>
      <c r="S12" s="94" t="str">
        <f t="shared" si="0"/>
        <v>:</v>
      </c>
      <c r="T12" s="105">
        <v>10</v>
      </c>
      <c r="U12" s="17">
        <f>L12*60+N12</f>
        <v>255</v>
      </c>
      <c r="V12" s="17">
        <f>R12*60+T12</f>
        <v>130</v>
      </c>
      <c r="W12" s="18">
        <f>IF(J12&gt;0,(INT(POWER(17.76-J12,1.81)*25.4347)),0)</f>
        <v>605</v>
      </c>
      <c r="X12" s="18">
        <f>IF(K12&gt;0,(INT(POWER(81.86-K12,1.81)*1.53775)),0)</f>
        <v>634</v>
      </c>
      <c r="Y12" s="19">
        <f>IF(N12&lt;&gt;"",(INT(POWER(480-U12,1.85)*0.03768)),0)</f>
        <v>846</v>
      </c>
      <c r="Z12" s="19">
        <f>IF(O12&gt;0,(INT(POWER(O12-75,1.42)*0.8465)),0)</f>
        <v>627</v>
      </c>
      <c r="AA12" s="19">
        <f>IF(P12&gt;0,(INT(POWER(P12-220,1.4)*0.14354)),0)</f>
        <v>587</v>
      </c>
      <c r="AB12" s="19">
        <f>IF(Q12&gt;0,(INT(POWER(Q12-1.5,1.05)*51.39)),0)</f>
        <v>667</v>
      </c>
      <c r="AC12" s="19">
        <f>IF(T12&lt;&gt;"",(INT(POWER(305.5-V12,1.85)*0.08713)),0)</f>
        <v>1236</v>
      </c>
    </row>
    <row r="13" spans="2:29" ht="12.75">
      <c r="B13" s="135"/>
      <c r="E13" s="2" t="s">
        <v>24</v>
      </c>
      <c r="G13" s="64"/>
      <c r="H13" s="20">
        <f>H12</f>
        <v>9376</v>
      </c>
      <c r="J13" s="13">
        <v>12.4</v>
      </c>
      <c r="K13" s="13">
        <v>53</v>
      </c>
      <c r="L13" s="5">
        <v>4</v>
      </c>
      <c r="M13" s="94" t="str">
        <f t="shared" si="1"/>
        <v>:</v>
      </c>
      <c r="N13" s="105">
        <v>15</v>
      </c>
      <c r="O13" s="9">
        <v>188</v>
      </c>
      <c r="P13" s="9">
        <v>650</v>
      </c>
      <c r="Q13" s="6">
        <v>14</v>
      </c>
      <c r="S13" s="94">
        <f t="shared" si="0"/>
      </c>
      <c r="U13" s="17">
        <f>L13*60+N13</f>
        <v>255</v>
      </c>
      <c r="W13" s="18">
        <f>IF(J13&gt;0,(INT(POWER(17.76-J13,1.81)*25.4347)),0)</f>
        <v>531</v>
      </c>
      <c r="X13" s="18">
        <f>IF(K13&gt;0,(INT(POWER(81.86-K13,1.81)*1.53775)),0)</f>
        <v>676</v>
      </c>
      <c r="Y13" s="19">
        <f>IF(N13&lt;&gt;"",(INT(POWER(480-U13,1.85)*0.03768)),0)</f>
        <v>846</v>
      </c>
      <c r="Z13" s="19">
        <f>IF(O13&gt;0,(INT(POWER(O13-75,1.42)*0.8465)),0)</f>
        <v>696</v>
      </c>
      <c r="AA13" s="19">
        <f>IF(P13&gt;0,(INT(POWER(P13-220,1.4)*0.14354)),0)</f>
        <v>697</v>
      </c>
      <c r="AB13" s="19">
        <f>IF(Q13&gt;0,(INT(POWER(Q13-1.5,1.05)*51.39)),0)</f>
        <v>728</v>
      </c>
      <c r="AC13" s="21"/>
    </row>
    <row r="14" spans="2:29" ht="12.75">
      <c r="B14" s="135"/>
      <c r="G14" s="64"/>
      <c r="H14" s="20">
        <f>H12</f>
        <v>9376</v>
      </c>
      <c r="M14" s="64"/>
      <c r="S14" s="64"/>
      <c r="W14" s="21"/>
      <c r="X14" s="21"/>
      <c r="Y14" s="21"/>
      <c r="Z14" s="21"/>
      <c r="AA14" s="21"/>
      <c r="AB14" s="21"/>
      <c r="AC14" s="21"/>
    </row>
    <row r="15" spans="2:29" ht="12.75">
      <c r="B15" s="137">
        <f>IF(H15=0,"","3.")</f>
      </c>
      <c r="G15" s="149">
        <f>IF(H15=0,"",H15)</f>
      </c>
      <c r="H15" s="15">
        <f>SUM(W15:AB16)+AC15</f>
        <v>0</v>
      </c>
      <c r="M15" s="94">
        <f t="shared" si="1"/>
      </c>
      <c r="O15" s="9"/>
      <c r="P15" s="9"/>
      <c r="S15" s="94">
        <f t="shared" si="0"/>
      </c>
      <c r="U15" s="17">
        <f>L15*60+N15</f>
        <v>0</v>
      </c>
      <c r="V15" s="17">
        <f>R15*60+T15</f>
        <v>0</v>
      </c>
      <c r="W15" s="18">
        <f>IF(J15&gt;0,(INT(POWER(17.76-J15,1.81)*25.4347)),0)</f>
        <v>0</v>
      </c>
      <c r="X15" s="18">
        <f>IF(K15&gt;0,(INT(POWER(81.86-K15,1.81)*1.53775)),0)</f>
        <v>0</v>
      </c>
      <c r="Y15" s="19">
        <f>IF(N15&lt;&gt;"",(INT(POWER(480-U15,1.85)*0.03768)),0)</f>
        <v>0</v>
      </c>
      <c r="Z15" s="19">
        <f>IF(O15&gt;0,(INT(POWER(O15-75,1.42)*0.8465)),0)</f>
        <v>0</v>
      </c>
      <c r="AA15" s="19">
        <f>IF(P15&gt;0,(INT(POWER(P15-220,1.4)*0.14354)),0)</f>
        <v>0</v>
      </c>
      <c r="AB15" s="19">
        <f>IF(Q15&gt;0,(INT(POWER(Q15-1.5,1.05)*51.39)),0)</f>
        <v>0</v>
      </c>
      <c r="AC15" s="19">
        <f>IF(T15&lt;&gt;"",(INT(POWER(305.5-V15,1.85)*0.08713)),0)</f>
        <v>0</v>
      </c>
    </row>
    <row r="16" spans="2:29" ht="12.75">
      <c r="B16" s="135"/>
      <c r="G16" s="64"/>
      <c r="H16" s="20">
        <f>H15</f>
        <v>0</v>
      </c>
      <c r="M16" s="94">
        <f t="shared" si="1"/>
      </c>
      <c r="O16" s="9"/>
      <c r="P16" s="9"/>
      <c r="S16" s="94">
        <f t="shared" si="0"/>
      </c>
      <c r="U16" s="17">
        <f>L16*60+N16</f>
        <v>0</v>
      </c>
      <c r="W16" s="18">
        <f>IF(J16&gt;0,(INT(POWER(17.76-J16,1.81)*25.4347)),0)</f>
        <v>0</v>
      </c>
      <c r="X16" s="18">
        <f>IF(K16&gt;0,(INT(POWER(81.86-K16,1.81)*1.53775)),0)</f>
        <v>0</v>
      </c>
      <c r="Y16" s="19">
        <f>IF(N16&lt;&gt;"",(INT(POWER(480-U16,1.85)*0.03768)),0)</f>
        <v>0</v>
      </c>
      <c r="Z16" s="19">
        <f>IF(O16&gt;0,(INT(POWER(O16-75,1.42)*0.8465)),0)</f>
        <v>0</v>
      </c>
      <c r="AA16" s="19">
        <f>IF(P16&gt;0,(INT(POWER(P16-220,1.4)*0.14354)),0)</f>
        <v>0</v>
      </c>
      <c r="AB16" s="19">
        <f>IF(Q16&gt;0,(INT(POWER(Q16-1.5,1.05)*51.39)),0)</f>
        <v>0</v>
      </c>
      <c r="AC16" s="21"/>
    </row>
    <row r="17" spans="2:29" ht="12.75">
      <c r="B17" s="135"/>
      <c r="G17" s="64"/>
      <c r="H17" s="20">
        <f>H15</f>
        <v>0</v>
      </c>
      <c r="J17" s="16"/>
      <c r="M17" s="64"/>
      <c r="S17" s="64"/>
      <c r="W17" s="21"/>
      <c r="X17" s="21"/>
      <c r="Y17" s="21"/>
      <c r="Z17" s="21"/>
      <c r="AA17" s="21"/>
      <c r="AB17" s="21"/>
      <c r="AC17" s="21"/>
    </row>
    <row r="18" spans="2:29" ht="12.75">
      <c r="B18" s="137">
        <f>IF(H18=0,"","4.")</f>
      </c>
      <c r="G18" s="149">
        <f>IF(H18=0,"",H18)</f>
      </c>
      <c r="H18" s="15">
        <f>SUM(W18:AB19)+AC18</f>
        <v>0</v>
      </c>
      <c r="M18" s="94">
        <f t="shared" si="1"/>
      </c>
      <c r="O18" s="9"/>
      <c r="P18" s="9"/>
      <c r="S18" s="94">
        <f t="shared" si="0"/>
      </c>
      <c r="U18" s="17">
        <f>L18*60+N18</f>
        <v>0</v>
      </c>
      <c r="V18" s="17">
        <f>R18*60+T18</f>
        <v>0</v>
      </c>
      <c r="W18" s="18">
        <f>IF(J18&gt;0,(INT(POWER(17.76-J18,1.81)*25.4347)),0)</f>
        <v>0</v>
      </c>
      <c r="X18" s="18">
        <f>IF(K18&gt;0,(INT(POWER(81.86-K18,1.81)*1.53775)),0)</f>
        <v>0</v>
      </c>
      <c r="Y18" s="19">
        <f>IF(N18&lt;&gt;"",(INT(POWER(480-U18,1.85)*0.03768)),0)</f>
        <v>0</v>
      </c>
      <c r="Z18" s="19">
        <f>IF(O18&gt;0,(INT(POWER(O18-75,1.42)*0.8465)),0)</f>
        <v>0</v>
      </c>
      <c r="AA18" s="19">
        <f>IF(P18&gt;0,(INT(POWER(P18-220,1.4)*0.14354)),0)</f>
        <v>0</v>
      </c>
      <c r="AB18" s="19">
        <f>IF(Q18&gt;0,(INT(POWER(Q18-1.5,1.05)*51.39)),0)</f>
        <v>0</v>
      </c>
      <c r="AC18" s="19">
        <f>IF(T18&lt;&gt;"",(INT(POWER(305.5-V18,1.85)*0.08713)),0)</f>
        <v>0</v>
      </c>
    </row>
    <row r="19" spans="2:29" ht="12.75">
      <c r="B19" s="135"/>
      <c r="G19" s="64"/>
      <c r="H19" s="20">
        <f>H18</f>
        <v>0</v>
      </c>
      <c r="M19" s="94">
        <f t="shared" si="1"/>
      </c>
      <c r="O19" s="9"/>
      <c r="P19" s="9"/>
      <c r="S19" s="94">
        <f t="shared" si="0"/>
      </c>
      <c r="U19" s="17">
        <f>L19*60+N19</f>
        <v>0</v>
      </c>
      <c r="W19" s="18">
        <f>IF(J19&gt;0,(INT(POWER(17.76-J19,1.81)*25.4347)),0)</f>
        <v>0</v>
      </c>
      <c r="X19" s="18">
        <f>IF(K19&gt;0,(INT(POWER(81.86-K19,1.81)*1.53775)),0)</f>
        <v>0</v>
      </c>
      <c r="Y19" s="19">
        <f>IF(N19&lt;&gt;"",(INT(POWER(480-U19,1.85)*0.03768)),0)</f>
        <v>0</v>
      </c>
      <c r="Z19" s="19">
        <f>IF(O19&gt;0,(INT(POWER(O19-75,1.42)*0.8465)),0)</f>
        <v>0</v>
      </c>
      <c r="AA19" s="19">
        <f>IF(P19&gt;0,(INT(POWER(P19-220,1.4)*0.14354)),0)</f>
        <v>0</v>
      </c>
      <c r="AB19" s="19">
        <f>IF(Q19&gt;0,(INT(POWER(Q19-1.5,1.05)*51.39)),0)</f>
        <v>0</v>
      </c>
      <c r="AC19" s="21"/>
    </row>
    <row r="20" spans="2:29" ht="12.75">
      <c r="B20" s="135"/>
      <c r="G20" s="64"/>
      <c r="H20" s="20">
        <f>H18</f>
        <v>0</v>
      </c>
      <c r="M20" s="64"/>
      <c r="S20" s="64"/>
      <c r="W20" s="21"/>
      <c r="X20" s="21"/>
      <c r="Y20" s="21"/>
      <c r="Z20" s="21"/>
      <c r="AA20" s="21"/>
      <c r="AB20" s="21"/>
      <c r="AC20" s="21"/>
    </row>
    <row r="21" spans="2:29" ht="12.75">
      <c r="B21" s="137">
        <f>IF(H21=0,"","5.")</f>
      </c>
      <c r="G21" s="149">
        <f>IF(H21=0,"",H21)</f>
      </c>
      <c r="H21" s="15">
        <f>SUM(W21:AB22)+AC21</f>
        <v>0</v>
      </c>
      <c r="J21" s="14"/>
      <c r="K21" s="14"/>
      <c r="M21" s="94">
        <f t="shared" si="1"/>
      </c>
      <c r="O21" s="9"/>
      <c r="P21" s="9"/>
      <c r="S21" s="94">
        <f t="shared" si="0"/>
      </c>
      <c r="U21" s="17">
        <f>L21*60+N21</f>
        <v>0</v>
      </c>
      <c r="V21" s="17">
        <f>R21*60+T21</f>
        <v>0</v>
      </c>
      <c r="W21" s="18">
        <f>IF(J21&gt;0,(INT(POWER(17.76-J21,1.81)*25.4347)),0)</f>
        <v>0</v>
      </c>
      <c r="X21" s="18">
        <f>IF(K21&gt;0,(INT(POWER(81.86-K21,1.81)*1.53775)),0)</f>
        <v>0</v>
      </c>
      <c r="Y21" s="19">
        <f>IF(N21&lt;&gt;"",(INT(POWER(480-U21,1.85)*0.03768)),0)</f>
        <v>0</v>
      </c>
      <c r="Z21" s="19">
        <f>IF(O21&gt;0,(INT(POWER(O21-75,1.42)*0.8465)),0)</f>
        <v>0</v>
      </c>
      <c r="AA21" s="19">
        <f>IF(P21&gt;0,(INT(POWER(P21-220,1.4)*0.14354)),0)</f>
        <v>0</v>
      </c>
      <c r="AB21" s="19">
        <f>IF(Q21&gt;0,(INT(POWER(Q21-1.5,1.05)*51.39)),0)</f>
        <v>0</v>
      </c>
      <c r="AC21" s="19">
        <f>IF(T21&lt;&gt;"",(INT(POWER(305.5-V21,1.85)*0.08713)),0)</f>
        <v>0</v>
      </c>
    </row>
    <row r="22" spans="2:29" ht="12.75">
      <c r="B22" s="135"/>
      <c r="G22" s="64"/>
      <c r="H22" s="20">
        <f>H21</f>
        <v>0</v>
      </c>
      <c r="J22" s="14"/>
      <c r="K22" s="14"/>
      <c r="M22" s="94">
        <f t="shared" si="1"/>
      </c>
      <c r="O22" s="9"/>
      <c r="P22" s="9"/>
      <c r="S22" s="94">
        <f t="shared" si="0"/>
      </c>
      <c r="U22" s="17">
        <f>L22*60+N22</f>
        <v>0</v>
      </c>
      <c r="W22" s="18">
        <f>IF(J22&gt;0,(INT(POWER(17.76-J22,1.81)*25.4347)),0)</f>
        <v>0</v>
      </c>
      <c r="X22" s="18">
        <f>IF(K22&gt;0,(INT(POWER(81.86-K22,1.81)*1.53775)),0)</f>
        <v>0</v>
      </c>
      <c r="Y22" s="19">
        <f>IF(N22&lt;&gt;"",(INT(POWER(480-U22,1.85)*0.03768)),0)</f>
        <v>0</v>
      </c>
      <c r="Z22" s="19">
        <f>IF(O22&gt;0,(INT(POWER(O22-75,1.42)*0.8465)),0)</f>
        <v>0</v>
      </c>
      <c r="AA22" s="19">
        <f>IF(P22&gt;0,(INT(POWER(P22-220,1.4)*0.14354)),0)</f>
        <v>0</v>
      </c>
      <c r="AB22" s="19">
        <f>IF(Q22&gt;0,(INT(POWER(Q22-1.5,1.05)*51.39)),0)</f>
        <v>0</v>
      </c>
      <c r="AC22" s="21"/>
    </row>
    <row r="23" spans="2:29" ht="12.75">
      <c r="B23" s="135"/>
      <c r="G23" s="64"/>
      <c r="H23" s="20">
        <f>H22</f>
        <v>0</v>
      </c>
      <c r="J23" s="14"/>
      <c r="K23" s="14"/>
      <c r="M23" s="64"/>
      <c r="O23" s="9"/>
      <c r="P23" s="9"/>
      <c r="S23" s="64"/>
      <c r="W23" s="21"/>
      <c r="X23" s="21"/>
      <c r="Y23" s="21"/>
      <c r="Z23" s="21"/>
      <c r="AA23" s="21"/>
      <c r="AB23" s="21"/>
      <c r="AC23" s="21"/>
    </row>
    <row r="24" spans="2:29" ht="12.75">
      <c r="B24" s="137">
        <f>IF(H24=0,"","6.")</f>
      </c>
      <c r="G24" s="149">
        <f>IF(H24=0,"",H24)</f>
      </c>
      <c r="H24" s="15">
        <f>SUM(W24:AB25)+AC24</f>
        <v>0</v>
      </c>
      <c r="J24" s="14"/>
      <c r="K24" s="14"/>
      <c r="M24" s="94">
        <f t="shared" si="1"/>
      </c>
      <c r="O24" s="9"/>
      <c r="P24" s="9"/>
      <c r="S24" s="94">
        <f t="shared" si="0"/>
      </c>
      <c r="U24" s="17">
        <f>L24*60+N24</f>
        <v>0</v>
      </c>
      <c r="V24" s="17">
        <f>R24*60+T24</f>
        <v>0</v>
      </c>
      <c r="W24" s="18">
        <f>IF(J24&gt;0,(INT(POWER(17.76-J24,1.81)*25.4347)),0)</f>
        <v>0</v>
      </c>
      <c r="X24" s="18">
        <f>IF(K24&gt;0,(INT(POWER(81.86-K24,1.81)*1.53775)),0)</f>
        <v>0</v>
      </c>
      <c r="Y24" s="19">
        <f>IF(N24&lt;&gt;"",(INT(POWER(480-U24,1.85)*0.03768)),0)</f>
        <v>0</v>
      </c>
      <c r="Z24" s="19">
        <f>IF(O24&gt;0,(INT(POWER(O24-75,1.42)*0.8465)),0)</f>
        <v>0</v>
      </c>
      <c r="AA24" s="19">
        <f>IF(P24&gt;0,(INT(POWER(P24-220,1.4)*0.14354)),0)</f>
        <v>0</v>
      </c>
      <c r="AB24" s="19">
        <f>IF(Q24&gt;0,(INT(POWER(Q24-1.5,1.05)*51.39)),0)</f>
        <v>0</v>
      </c>
      <c r="AC24" s="19">
        <f>IF(T24&lt;&gt;"",(INT(POWER(305.5-V24,1.85)*0.08713)),0)</f>
        <v>0</v>
      </c>
    </row>
    <row r="25" spans="2:29" ht="12.75">
      <c r="B25" s="135"/>
      <c r="G25" s="64"/>
      <c r="H25" s="20">
        <f>H24</f>
        <v>0</v>
      </c>
      <c r="J25" s="14"/>
      <c r="K25" s="14"/>
      <c r="M25" s="94">
        <f t="shared" si="1"/>
      </c>
      <c r="O25" s="9"/>
      <c r="P25" s="9"/>
      <c r="S25" s="94">
        <f t="shared" si="0"/>
      </c>
      <c r="U25" s="17">
        <f>L25*60+N25</f>
        <v>0</v>
      </c>
      <c r="W25" s="18">
        <f>IF(J25&gt;0,(INT(POWER(17.76-J25,1.81)*25.4347)),0)</f>
        <v>0</v>
      </c>
      <c r="X25" s="18">
        <f>IF(K25&gt;0,(INT(POWER(81.86-K25,1.81)*1.53775)),0)</f>
        <v>0</v>
      </c>
      <c r="Y25" s="19">
        <f>IF(N25&lt;&gt;"",(INT(POWER(480-U25,1.85)*0.03768)),0)</f>
        <v>0</v>
      </c>
      <c r="Z25" s="19">
        <f>IF(O25&gt;0,(INT(POWER(O25-75,1.42)*0.8465)),0)</f>
        <v>0</v>
      </c>
      <c r="AA25" s="19">
        <f>IF(P25&gt;0,(INT(POWER(P25-220,1.4)*0.14354)),0)</f>
        <v>0</v>
      </c>
      <c r="AB25" s="19">
        <f>IF(Q25&gt;0,(INT(POWER(Q25-1.5,1.05)*51.39)),0)</f>
        <v>0</v>
      </c>
      <c r="AC25" s="21"/>
    </row>
    <row r="26" spans="2:29" ht="12.75">
      <c r="B26" s="135"/>
      <c r="G26" s="64"/>
      <c r="H26" s="20">
        <f>H24</f>
        <v>0</v>
      </c>
      <c r="J26" s="14"/>
      <c r="K26" s="14"/>
      <c r="M26" s="64"/>
      <c r="O26" s="9"/>
      <c r="P26" s="9"/>
      <c r="S26" s="64"/>
      <c r="W26" s="21"/>
      <c r="X26" s="21"/>
      <c r="Y26" s="21"/>
      <c r="Z26" s="21"/>
      <c r="AA26" s="21"/>
      <c r="AB26" s="21"/>
      <c r="AC26" s="21"/>
    </row>
    <row r="27" spans="2:29" ht="12.75">
      <c r="B27" s="137">
        <f>IF(H27=0,"","7.")</f>
      </c>
      <c r="G27" s="149">
        <f>IF(H27=0,"",H27)</f>
      </c>
      <c r="H27" s="15">
        <f>SUM(W27:AB28)+AC27</f>
        <v>0</v>
      </c>
      <c r="J27" s="14"/>
      <c r="K27" s="14"/>
      <c r="M27" s="94">
        <f t="shared" si="1"/>
      </c>
      <c r="O27" s="9"/>
      <c r="P27" s="9"/>
      <c r="S27" s="94">
        <f t="shared" si="0"/>
      </c>
      <c r="U27" s="17">
        <f>L27*60+N27</f>
        <v>0</v>
      </c>
      <c r="V27" s="17">
        <f>R27*60+T27</f>
        <v>0</v>
      </c>
      <c r="W27" s="18">
        <f>IF(J27&gt;0,(INT(POWER(17.76-J27,1.81)*25.4347)),0)</f>
        <v>0</v>
      </c>
      <c r="X27" s="18">
        <f>IF(K27&gt;0,(INT(POWER(81.86-K27,1.81)*1.53775)),0)</f>
        <v>0</v>
      </c>
      <c r="Y27" s="19">
        <f>IF(N27&lt;&gt;"",(INT(POWER(480-U27,1.85)*0.03768)),0)</f>
        <v>0</v>
      </c>
      <c r="Z27" s="19">
        <f>IF(O27&gt;0,(INT(POWER(O27-75,1.42)*0.8465)),0)</f>
        <v>0</v>
      </c>
      <c r="AA27" s="19">
        <f>IF(P27&gt;0,(INT(POWER(P27-220,1.4)*0.14354)),0)</f>
        <v>0</v>
      </c>
      <c r="AB27" s="19">
        <f>IF(Q27&gt;0,(INT(POWER(Q27-1.5,1.05)*51.39)),0)</f>
        <v>0</v>
      </c>
      <c r="AC27" s="19">
        <f>IF(T27&lt;&gt;"",(INT(POWER(305.5-V27,1.85)*0.08713)),0)</f>
        <v>0</v>
      </c>
    </row>
    <row r="28" spans="2:29" ht="12.75">
      <c r="B28" s="135"/>
      <c r="G28" s="64"/>
      <c r="H28" s="20">
        <f>H27</f>
        <v>0</v>
      </c>
      <c r="J28" s="14"/>
      <c r="K28" s="14"/>
      <c r="M28" s="94">
        <f t="shared" si="1"/>
      </c>
      <c r="O28" s="9"/>
      <c r="P28" s="9"/>
      <c r="S28" s="94">
        <f t="shared" si="0"/>
      </c>
      <c r="U28" s="17">
        <f>L28*60+N28</f>
        <v>0</v>
      </c>
      <c r="W28" s="18">
        <f>IF(J28&gt;0,(INT(POWER(17.76-J28,1.81)*25.4347)),0)</f>
        <v>0</v>
      </c>
      <c r="X28" s="18">
        <f>IF(K28&gt;0,(INT(POWER(81.86-K28,1.81)*1.53775)),0)</f>
        <v>0</v>
      </c>
      <c r="Y28" s="19">
        <f>IF(N28&lt;&gt;"",(INT(POWER(480-U28,1.85)*0.03768)),0)</f>
        <v>0</v>
      </c>
      <c r="Z28" s="19">
        <f>IF(O28&gt;0,(INT(POWER(O28-75,1.42)*0.8465)),0)</f>
        <v>0</v>
      </c>
      <c r="AA28" s="19">
        <f>IF(P28&gt;0,(INT(POWER(P28-220,1.4)*0.14354)),0)</f>
        <v>0</v>
      </c>
      <c r="AB28" s="19">
        <f>IF(Q28&gt;0,(INT(POWER(Q28-1.5,1.05)*51.39)),0)</f>
        <v>0</v>
      </c>
      <c r="AC28" s="21"/>
    </row>
    <row r="29" spans="2:29" ht="12.75">
      <c r="B29" s="135"/>
      <c r="G29" s="64"/>
      <c r="H29" s="20">
        <f>H27</f>
        <v>0</v>
      </c>
      <c r="J29" s="14"/>
      <c r="K29" s="14"/>
      <c r="M29" s="64"/>
      <c r="O29" s="9"/>
      <c r="P29" s="9"/>
      <c r="S29" s="64"/>
      <c r="W29" s="21"/>
      <c r="X29" s="21"/>
      <c r="Y29" s="21"/>
      <c r="Z29" s="21"/>
      <c r="AA29" s="21"/>
      <c r="AB29" s="21"/>
      <c r="AC29" s="21"/>
    </row>
    <row r="30" spans="2:29" ht="12.75">
      <c r="B30" s="137">
        <f>IF(H30=0,"","8.")</f>
      </c>
      <c r="G30" s="149">
        <f>IF(H30=0,"",H30)</f>
      </c>
      <c r="H30" s="15">
        <f>SUM(W30:AB31)+AC30</f>
        <v>0</v>
      </c>
      <c r="M30" s="94">
        <f t="shared" si="1"/>
      </c>
      <c r="O30" s="9"/>
      <c r="P30" s="9"/>
      <c r="S30" s="94">
        <f t="shared" si="0"/>
      </c>
      <c r="U30" s="17">
        <f>L30*60+N30</f>
        <v>0</v>
      </c>
      <c r="V30" s="17">
        <f>R30*60+T30</f>
        <v>0</v>
      </c>
      <c r="W30" s="18">
        <f>IF(J30&gt;0,(INT(POWER(17.76-J30,1.81)*25.4347)),0)</f>
        <v>0</v>
      </c>
      <c r="X30" s="18">
        <f>IF(K30&gt;0,(INT(POWER(81.86-K30,1.81)*1.53775)),0)</f>
        <v>0</v>
      </c>
      <c r="Y30" s="19">
        <f>IF(N30&lt;&gt;"",(INT(POWER(480-U30,1.85)*0.03768)),0)</f>
        <v>0</v>
      </c>
      <c r="Z30" s="19">
        <f>IF(O30&gt;0,(INT(POWER(O30-75,1.42)*0.8465)),0)</f>
        <v>0</v>
      </c>
      <c r="AA30" s="19">
        <f>IF(P30&gt;0,(INT(POWER(P30-220,1.4)*0.14354)),0)</f>
        <v>0</v>
      </c>
      <c r="AB30" s="19">
        <f>IF(Q30&gt;0,(INT(POWER(Q30-1.5,1.05)*51.39)),0)</f>
        <v>0</v>
      </c>
      <c r="AC30" s="19">
        <f>IF(T30&lt;&gt;"",(INT(POWER(305.5-V30,1.85)*0.08713)),0)</f>
        <v>0</v>
      </c>
    </row>
    <row r="31" spans="2:29" ht="12.75">
      <c r="B31" s="135"/>
      <c r="G31" s="64"/>
      <c r="H31" s="20">
        <f>H30</f>
        <v>0</v>
      </c>
      <c r="M31" s="94">
        <f t="shared" si="1"/>
      </c>
      <c r="O31" s="9"/>
      <c r="P31" s="9"/>
      <c r="S31" s="94">
        <f t="shared" si="0"/>
      </c>
      <c r="U31" s="17">
        <f>L31*60+N31</f>
        <v>0</v>
      </c>
      <c r="W31" s="18">
        <f>IF(J31&gt;0,(INT(POWER(17.76-J31,1.81)*25.4347)),0)</f>
        <v>0</v>
      </c>
      <c r="X31" s="18">
        <f>IF(K31&gt;0,(INT(POWER(81.86-K31,1.81)*1.53775)),0)</f>
        <v>0</v>
      </c>
      <c r="Y31" s="19">
        <f>IF(N31&lt;&gt;"",(INT(POWER(480-U31,1.85)*0.03768)),0)</f>
        <v>0</v>
      </c>
      <c r="Z31" s="19">
        <f>IF(O31&gt;0,(INT(POWER(O31-75,1.42)*0.8465)),0)</f>
        <v>0</v>
      </c>
      <c r="AA31" s="19">
        <f>IF(P31&gt;0,(INT(POWER(P31-220,1.4)*0.14354)),0)</f>
        <v>0</v>
      </c>
      <c r="AB31" s="19">
        <f>IF(Q31&gt;0,(INT(POWER(Q31-1.5,1.05)*51.39)),0)</f>
        <v>0</v>
      </c>
      <c r="AC31" s="21"/>
    </row>
    <row r="32" spans="2:29" ht="12.75">
      <c r="B32" s="135"/>
      <c r="G32" s="64"/>
      <c r="H32" s="20">
        <f>H30</f>
        <v>0</v>
      </c>
      <c r="M32" s="64"/>
      <c r="S32" s="64"/>
      <c r="W32" s="21"/>
      <c r="X32" s="21"/>
      <c r="Y32" s="21"/>
      <c r="Z32" s="21"/>
      <c r="AA32" s="21"/>
      <c r="AB32" s="21"/>
      <c r="AC32" s="21"/>
    </row>
    <row r="33" spans="2:29" ht="12.75">
      <c r="B33" s="137">
        <f>IF(H33=0,"","9.")</f>
      </c>
      <c r="G33" s="149">
        <f>IF(H33=0,"",H33)</f>
      </c>
      <c r="H33" s="15">
        <f>SUM(W33:AB34)+AC33</f>
        <v>0</v>
      </c>
      <c r="J33" s="14"/>
      <c r="K33" s="14"/>
      <c r="M33" s="94">
        <f t="shared" si="1"/>
      </c>
      <c r="O33" s="9"/>
      <c r="P33" s="9"/>
      <c r="S33" s="94">
        <f t="shared" si="0"/>
      </c>
      <c r="U33" s="17">
        <f>L33*60+N33</f>
        <v>0</v>
      </c>
      <c r="V33" s="17">
        <f>R33*60+T33</f>
        <v>0</v>
      </c>
      <c r="W33" s="18">
        <f>IF(J33&gt;0,(INT(POWER(17.76-J33,1.81)*25.4347)),0)</f>
        <v>0</v>
      </c>
      <c r="X33" s="18">
        <f>IF(K33&gt;0,(INT(POWER(81.86-K33,1.81)*1.53775)),0)</f>
        <v>0</v>
      </c>
      <c r="Y33" s="19">
        <f>IF(N33&lt;&gt;"",(INT(POWER(480-U33,1.85)*0.03768)),0)</f>
        <v>0</v>
      </c>
      <c r="Z33" s="19">
        <f>IF(O33&gt;0,(INT(POWER(O33-75,1.42)*0.8465)),0)</f>
        <v>0</v>
      </c>
      <c r="AA33" s="19">
        <f>IF(P33&gt;0,(INT(POWER(P33-220,1.4)*0.14354)),0)</f>
        <v>0</v>
      </c>
      <c r="AB33" s="19">
        <f>IF(Q33&gt;0,(INT(POWER(Q33-1.5,1.05)*51.39)),0)</f>
        <v>0</v>
      </c>
      <c r="AC33" s="19">
        <f>IF(T33&lt;&gt;"",(INT(POWER(305.5-V33,1.85)*0.08713)),0)</f>
        <v>0</v>
      </c>
    </row>
    <row r="34" spans="2:29" ht="12.75">
      <c r="B34" s="135"/>
      <c r="G34" s="64"/>
      <c r="H34" s="20">
        <f>H33</f>
        <v>0</v>
      </c>
      <c r="J34" s="14"/>
      <c r="K34" s="14"/>
      <c r="M34" s="94">
        <f t="shared" si="1"/>
      </c>
      <c r="O34" s="9"/>
      <c r="P34" s="9"/>
      <c r="S34" s="94">
        <f t="shared" si="0"/>
      </c>
      <c r="U34" s="17">
        <f>L34*60+N34</f>
        <v>0</v>
      </c>
      <c r="W34" s="18">
        <f>IF(J34&gt;0,(INT(POWER(17.76-J34,1.81)*25.4347)),0)</f>
        <v>0</v>
      </c>
      <c r="X34" s="18">
        <f>IF(K34&gt;0,(INT(POWER(81.86-K34,1.81)*1.53775)),0)</f>
        <v>0</v>
      </c>
      <c r="Y34" s="19">
        <f>IF(N34&lt;&gt;"",(INT(POWER(480-U34,1.85)*0.03768)),0)</f>
        <v>0</v>
      </c>
      <c r="Z34" s="19">
        <f>IF(O34&gt;0,(INT(POWER(O34-75,1.42)*0.8465)),0)</f>
        <v>0</v>
      </c>
      <c r="AA34" s="19">
        <f>IF(P34&gt;0,(INT(POWER(P34-220,1.4)*0.14354)),0)</f>
        <v>0</v>
      </c>
      <c r="AB34" s="19">
        <f>IF(Q34&gt;0,(INT(POWER(Q34-1.5,1.05)*51.39)),0)</f>
        <v>0</v>
      </c>
      <c r="AC34" s="21"/>
    </row>
    <row r="35" spans="2:29" ht="12.75">
      <c r="B35" s="135"/>
      <c r="G35" s="64"/>
      <c r="H35" s="20">
        <f>H33</f>
        <v>0</v>
      </c>
      <c r="J35" s="14"/>
      <c r="K35" s="14"/>
      <c r="M35" s="64"/>
      <c r="O35" s="9"/>
      <c r="P35" s="9"/>
      <c r="S35" s="64"/>
      <c r="W35" s="21"/>
      <c r="X35" s="21"/>
      <c r="Y35" s="21"/>
      <c r="Z35" s="21"/>
      <c r="AA35" s="21"/>
      <c r="AB35" s="21"/>
      <c r="AC35" s="21"/>
    </row>
    <row r="36" spans="2:29" ht="12.75">
      <c r="B36" s="137">
        <f>IF(H36=0,"","10.")</f>
      </c>
      <c r="G36" s="149">
        <f>IF(H36=0,"",H36)</f>
      </c>
      <c r="H36" s="15">
        <f>SUM(W36:AB37)+AC36</f>
        <v>0</v>
      </c>
      <c r="J36" s="14"/>
      <c r="K36" s="14"/>
      <c r="M36" s="94">
        <f t="shared" si="1"/>
      </c>
      <c r="O36" s="9"/>
      <c r="P36" s="9"/>
      <c r="S36" s="94">
        <f t="shared" si="0"/>
      </c>
      <c r="U36" s="17">
        <f>L36*60+N36</f>
        <v>0</v>
      </c>
      <c r="V36" s="17">
        <f>R36*60+T36</f>
        <v>0</v>
      </c>
      <c r="W36" s="18">
        <f>IF(J36&gt;0,(INT(POWER(17.76-J36,1.81)*25.4347)),0)</f>
        <v>0</v>
      </c>
      <c r="X36" s="18">
        <f>IF(K36&gt;0,(INT(POWER(81.86-K36,1.81)*1.53775)),0)</f>
        <v>0</v>
      </c>
      <c r="Y36" s="19">
        <f>IF(N36&lt;&gt;"",(INT(POWER(480-U36,1.85)*0.03768)),0)</f>
        <v>0</v>
      </c>
      <c r="Z36" s="19">
        <f>IF(O36&gt;0,(INT(POWER(O36-75,1.42)*0.8465)),0)</f>
        <v>0</v>
      </c>
      <c r="AA36" s="19">
        <f>IF(P36&gt;0,(INT(POWER(P36-220,1.4)*0.14354)),0)</f>
        <v>0</v>
      </c>
      <c r="AB36" s="19">
        <f>IF(Q36&gt;0,(INT(POWER(Q36-1.5,1.05)*51.39)),0)</f>
        <v>0</v>
      </c>
      <c r="AC36" s="19">
        <f>IF(T36&lt;&gt;"",(INT(POWER(305.5-V36,1.85)*0.08713)),0)</f>
        <v>0</v>
      </c>
    </row>
    <row r="37" spans="2:29" ht="12.75">
      <c r="B37" s="135"/>
      <c r="G37" s="64"/>
      <c r="H37" s="20">
        <f>H36</f>
        <v>0</v>
      </c>
      <c r="J37" s="14"/>
      <c r="K37" s="14"/>
      <c r="M37" s="94">
        <f t="shared" si="1"/>
      </c>
      <c r="O37" s="9"/>
      <c r="P37" s="9"/>
      <c r="S37" s="94">
        <f t="shared" si="0"/>
      </c>
      <c r="U37" s="17">
        <f>L37*60+N37</f>
        <v>0</v>
      </c>
      <c r="W37" s="18">
        <f>IF(J37&gt;0,(INT(POWER(17.76-J37,1.81)*25.4347)),0)</f>
        <v>0</v>
      </c>
      <c r="X37" s="18">
        <f>IF(K37&gt;0,(INT(POWER(81.86-K37,1.81)*1.53775)),0)</f>
        <v>0</v>
      </c>
      <c r="Y37" s="19">
        <f>IF(N37&lt;&gt;"",(INT(POWER(480-U37,1.85)*0.03768)),0)</f>
        <v>0</v>
      </c>
      <c r="Z37" s="19">
        <f>IF(O37&gt;0,(INT(POWER(O37-75,1.42)*0.8465)),0)</f>
        <v>0</v>
      </c>
      <c r="AA37" s="19">
        <f>IF(P37&gt;0,(INT(POWER(P37-220,1.4)*0.14354)),0)</f>
        <v>0</v>
      </c>
      <c r="AB37" s="19">
        <f>IF(Q37&gt;0,(INT(POWER(Q37-1.5,1.05)*51.39)),0)</f>
        <v>0</v>
      </c>
      <c r="AC37" s="21"/>
    </row>
    <row r="38" spans="2:29" ht="12.75">
      <c r="B38" s="135"/>
      <c r="G38" s="64"/>
      <c r="H38" s="20">
        <f>H36</f>
        <v>0</v>
      </c>
      <c r="M38" s="64"/>
      <c r="S38" s="64"/>
      <c r="W38" s="21"/>
      <c r="X38" s="21"/>
      <c r="Y38" s="21"/>
      <c r="Z38" s="21"/>
      <c r="AA38" s="21"/>
      <c r="AB38" s="21"/>
      <c r="AC38" s="21"/>
    </row>
    <row r="39" spans="2:29" ht="12.75">
      <c r="B39" s="137">
        <f>IF(H39=0,"","11.")</f>
      </c>
      <c r="G39" s="149">
        <f>IF(H39=0,"",H39)</f>
      </c>
      <c r="H39" s="15">
        <f>SUM(W39:AB40)+AC39</f>
        <v>0</v>
      </c>
      <c r="M39" s="94">
        <f t="shared" si="1"/>
      </c>
      <c r="S39" s="94">
        <f t="shared" si="0"/>
      </c>
      <c r="U39" s="17">
        <f>L39*60+N39</f>
        <v>0</v>
      </c>
      <c r="V39" s="17">
        <f>R39*60+T39</f>
        <v>0</v>
      </c>
      <c r="W39" s="18">
        <f>IF(J39&gt;0,(INT(POWER(17.76-J39,1.81)*25.4347)),0)</f>
        <v>0</v>
      </c>
      <c r="X39" s="18">
        <f>IF(K39&gt;0,(INT(POWER(81.86-K39,1.81)*1.53775)),0)</f>
        <v>0</v>
      </c>
      <c r="Y39" s="19">
        <f>IF(N39&lt;&gt;"",(INT(POWER(480-U39,1.85)*0.03768)),0)</f>
        <v>0</v>
      </c>
      <c r="Z39" s="19">
        <f>IF(O39&gt;0,(INT(POWER(O39-75,1.42)*0.8465)),0)</f>
        <v>0</v>
      </c>
      <c r="AA39" s="19">
        <f>IF(P39&gt;0,(INT(POWER(P39-220,1.4)*0.14354)),0)</f>
        <v>0</v>
      </c>
      <c r="AB39" s="19">
        <f>IF(Q39&gt;0,(INT(POWER(Q39-1.5,1.05)*51.39)),0)</f>
        <v>0</v>
      </c>
      <c r="AC39" s="19">
        <f>IF(T39&lt;&gt;"",(INT(POWER(305.5-V39,1.85)*0.08713)),0)</f>
        <v>0</v>
      </c>
    </row>
    <row r="40" spans="2:29" ht="12.75">
      <c r="B40" s="135"/>
      <c r="G40" s="64"/>
      <c r="H40" s="20">
        <f>H39</f>
        <v>0</v>
      </c>
      <c r="M40" s="94">
        <f t="shared" si="1"/>
      </c>
      <c r="S40" s="94">
        <f t="shared" si="0"/>
      </c>
      <c r="U40" s="17">
        <f>L40*60+N40</f>
        <v>0</v>
      </c>
      <c r="W40" s="18">
        <f>IF(J40&gt;0,(INT(POWER(17.76-J40,1.81)*25.4347)),0)</f>
        <v>0</v>
      </c>
      <c r="X40" s="18">
        <f>IF(K40&gt;0,(INT(POWER(81.86-K40,1.81)*1.53775)),0)</f>
        <v>0</v>
      </c>
      <c r="Y40" s="19">
        <f>IF(N40&lt;&gt;"",(INT(POWER(480-U40,1.85)*0.03768)),0)</f>
        <v>0</v>
      </c>
      <c r="Z40" s="19">
        <f>IF(O40&gt;0,(INT(POWER(O40-75,1.42)*0.8465)),0)</f>
        <v>0</v>
      </c>
      <c r="AA40" s="19">
        <f>IF(P40&gt;0,(INT(POWER(P40-220,1.4)*0.14354)),0)</f>
        <v>0</v>
      </c>
      <c r="AB40" s="19">
        <f>IF(Q40&gt;0,(INT(POWER(Q40-1.5,1.05)*51.39)),0)</f>
        <v>0</v>
      </c>
      <c r="AC40" s="21"/>
    </row>
    <row r="41" spans="2:29" ht="12.75">
      <c r="B41" s="135"/>
      <c r="G41" s="64"/>
      <c r="H41" s="20">
        <f>H39</f>
        <v>0</v>
      </c>
      <c r="M41" s="64"/>
      <c r="S41" s="64"/>
      <c r="W41" s="21"/>
      <c r="X41" s="21"/>
      <c r="Y41" s="21"/>
      <c r="Z41" s="21"/>
      <c r="AA41" s="21"/>
      <c r="AB41" s="21"/>
      <c r="AC41" s="21"/>
    </row>
    <row r="42" spans="2:29" ht="12.75">
      <c r="B42" s="137">
        <f>IF(H42=0,"","12.")</f>
      </c>
      <c r="G42" s="149">
        <f>IF(H42=0,"",H42)</f>
      </c>
      <c r="H42" s="15">
        <f>SUM(W42:AB43)+AC42</f>
        <v>0</v>
      </c>
      <c r="M42" s="94">
        <f t="shared" si="1"/>
      </c>
      <c r="S42" s="94">
        <f t="shared" si="0"/>
      </c>
      <c r="U42" s="17">
        <f>L42*60+N42</f>
        <v>0</v>
      </c>
      <c r="V42" s="17">
        <f>R42*60+T42</f>
        <v>0</v>
      </c>
      <c r="W42" s="18">
        <f>IF(J42&gt;0,(INT(POWER(17.76-J42,1.81)*25.4347)),0)</f>
        <v>0</v>
      </c>
      <c r="X42" s="18">
        <f>IF(K42&gt;0,(INT(POWER(81.86-K42,1.81)*1.53775)),0)</f>
        <v>0</v>
      </c>
      <c r="Y42" s="19">
        <f>IF(N42&lt;&gt;"",(INT(POWER(480-U42,1.85)*0.03768)),0)</f>
        <v>0</v>
      </c>
      <c r="Z42" s="19">
        <f>IF(O42&gt;0,(INT(POWER(O42-75,1.42)*0.8465)),0)</f>
        <v>0</v>
      </c>
      <c r="AA42" s="19">
        <f>IF(P42&gt;0,(INT(POWER(P42-220,1.4)*0.14354)),0)</f>
        <v>0</v>
      </c>
      <c r="AB42" s="19">
        <f>IF(Q42&gt;0,(INT(POWER(Q42-1.5,1.05)*51.39)),0)</f>
        <v>0</v>
      </c>
      <c r="AC42" s="19">
        <f>IF(T42&lt;&gt;"",(INT(POWER(305.5-V42,1.85)*0.08713)),0)</f>
        <v>0</v>
      </c>
    </row>
    <row r="43" spans="2:29" ht="12.75">
      <c r="B43" s="135"/>
      <c r="G43" s="64"/>
      <c r="H43" s="20">
        <f>H42</f>
        <v>0</v>
      </c>
      <c r="M43" s="94">
        <f t="shared" si="1"/>
      </c>
      <c r="S43" s="94">
        <f t="shared" si="0"/>
      </c>
      <c r="U43" s="17">
        <f>L43*60+N43</f>
        <v>0</v>
      </c>
      <c r="W43" s="18">
        <f>IF(J43&gt;0,(INT(POWER(17.76-J43,1.81)*25.4347)),0)</f>
        <v>0</v>
      </c>
      <c r="X43" s="18">
        <f>IF(K43&gt;0,(INT(POWER(81.86-K43,1.81)*1.53775)),0)</f>
        <v>0</v>
      </c>
      <c r="Y43" s="19">
        <f>IF(N43&lt;&gt;"",(INT(POWER(480-U43,1.85)*0.03768)),0)</f>
        <v>0</v>
      </c>
      <c r="Z43" s="19">
        <f>IF(O43&gt;0,(INT(POWER(O43-75,1.42)*0.8465)),0)</f>
        <v>0</v>
      </c>
      <c r="AA43" s="19">
        <f>IF(P43&gt;0,(INT(POWER(P43-220,1.4)*0.14354)),0)</f>
        <v>0</v>
      </c>
      <c r="AB43" s="19">
        <f>IF(Q43&gt;0,(INT(POWER(Q43-1.5,1.05)*51.39)),0)</f>
        <v>0</v>
      </c>
      <c r="AC43" s="21"/>
    </row>
    <row r="44" spans="2:29" ht="12.75">
      <c r="B44" s="135"/>
      <c r="G44" s="64"/>
      <c r="H44" s="20">
        <f>H42</f>
        <v>0</v>
      </c>
      <c r="M44" s="64"/>
      <c r="S44" s="64"/>
      <c r="W44" s="21"/>
      <c r="X44" s="21"/>
      <c r="Y44" s="21"/>
      <c r="Z44" s="21"/>
      <c r="AA44" s="21"/>
      <c r="AB44" s="21"/>
      <c r="AC44" s="21"/>
    </row>
    <row r="45" spans="2:29" ht="12.75">
      <c r="B45" s="137">
        <f>IF(H45=0,"","13.")</f>
      </c>
      <c r="G45" s="149">
        <f>IF(H45=0,"",H45)</f>
      </c>
      <c r="H45" s="15">
        <f>SUM(W45:AB46)+AC45</f>
        <v>0</v>
      </c>
      <c r="M45" s="94">
        <f t="shared" si="1"/>
      </c>
      <c r="S45" s="94">
        <f t="shared" si="0"/>
      </c>
      <c r="U45" s="17">
        <f>L45*60+N45</f>
        <v>0</v>
      </c>
      <c r="V45" s="17">
        <f>R45*60+T45</f>
        <v>0</v>
      </c>
      <c r="W45" s="18">
        <f>IF(J45&gt;0,(INT(POWER(17.76-J45,1.81)*25.4347)),0)</f>
        <v>0</v>
      </c>
      <c r="X45" s="18">
        <f>IF(K45&gt;0,(INT(POWER(81.86-K45,1.81)*1.53775)),0)</f>
        <v>0</v>
      </c>
      <c r="Y45" s="19">
        <f>IF(N45&lt;&gt;"",(INT(POWER(480-U45,1.85)*0.03768)),0)</f>
        <v>0</v>
      </c>
      <c r="Z45" s="19">
        <f>IF(O45&gt;0,(INT(POWER(O45-75,1.42)*0.8465)),0)</f>
        <v>0</v>
      </c>
      <c r="AA45" s="19">
        <f>IF(P45&gt;0,(INT(POWER(P45-220,1.4)*0.14354)),0)</f>
        <v>0</v>
      </c>
      <c r="AB45" s="19">
        <f>IF(Q45&gt;0,(INT(POWER(Q45-1.5,1.05)*51.39)),0)</f>
        <v>0</v>
      </c>
      <c r="AC45" s="19">
        <f>IF(T45&lt;&gt;"",(INT(POWER(305.5-V45,1.85)*0.08713)),0)</f>
        <v>0</v>
      </c>
    </row>
    <row r="46" spans="2:29" ht="12.75">
      <c r="B46" s="135"/>
      <c r="G46" s="64"/>
      <c r="H46" s="20">
        <f>H45</f>
        <v>0</v>
      </c>
      <c r="M46" s="94">
        <f t="shared" si="1"/>
      </c>
      <c r="S46" s="94">
        <f t="shared" si="0"/>
      </c>
      <c r="U46" s="17">
        <f>L46*60+N46</f>
        <v>0</v>
      </c>
      <c r="W46" s="18">
        <f>IF(J46&gt;0,(INT(POWER(17.76-J46,1.81)*25.4347)),0)</f>
        <v>0</v>
      </c>
      <c r="X46" s="18">
        <f>IF(K46&gt;0,(INT(POWER(81.86-K46,1.81)*1.53775)),0)</f>
        <v>0</v>
      </c>
      <c r="Y46" s="19">
        <f>IF(N46&lt;&gt;"",(INT(POWER(480-U46,1.85)*0.03768)),0)</f>
        <v>0</v>
      </c>
      <c r="Z46" s="19">
        <f>IF(O46&gt;0,(INT(POWER(O46-75,1.42)*0.8465)),0)</f>
        <v>0</v>
      </c>
      <c r="AA46" s="19">
        <f>IF(P46&gt;0,(INT(POWER(P46-220,1.4)*0.14354)),0)</f>
        <v>0</v>
      </c>
      <c r="AB46" s="19">
        <f>IF(Q46&gt;0,(INT(POWER(Q46-1.5,1.05)*51.39)),0)</f>
        <v>0</v>
      </c>
      <c r="AC46" s="21"/>
    </row>
    <row r="47" spans="2:29" ht="12.75">
      <c r="B47" s="135"/>
      <c r="G47" s="64"/>
      <c r="H47" s="20">
        <f>H45</f>
        <v>0</v>
      </c>
      <c r="M47" s="64"/>
      <c r="S47" s="64"/>
      <c r="W47" s="21"/>
      <c r="X47" s="21"/>
      <c r="Y47" s="21"/>
      <c r="Z47" s="21"/>
      <c r="AA47" s="21"/>
      <c r="AB47" s="21"/>
      <c r="AC47" s="21"/>
    </row>
    <row r="48" spans="2:29" ht="12.75">
      <c r="B48" s="137">
        <f>IF(H48=0,"","14.")</f>
      </c>
      <c r="G48" s="149">
        <f>IF(H48=0,"",H48)</f>
      </c>
      <c r="H48" s="15">
        <f>SUM(W48:AB49)+AC48</f>
        <v>0</v>
      </c>
      <c r="M48" s="94">
        <f t="shared" si="1"/>
      </c>
      <c r="S48" s="94">
        <f t="shared" si="0"/>
      </c>
      <c r="U48" s="17">
        <f>L48*60+N48</f>
        <v>0</v>
      </c>
      <c r="V48" s="17">
        <f>R48*60+T48</f>
        <v>0</v>
      </c>
      <c r="W48" s="18">
        <f>IF(J48&gt;0,(INT(POWER(17.76-J48,1.81)*25.4347)),0)</f>
        <v>0</v>
      </c>
      <c r="X48" s="18">
        <f>IF(K48&gt;0,(INT(POWER(81.86-K48,1.81)*1.53775)),0)</f>
        <v>0</v>
      </c>
      <c r="Y48" s="19">
        <f>IF(N48&lt;&gt;"",(INT(POWER(480-U48,1.85)*0.03768)),0)</f>
        <v>0</v>
      </c>
      <c r="Z48" s="19">
        <f>IF(O48&gt;0,(INT(POWER(O48-75,1.42)*0.8465)),0)</f>
        <v>0</v>
      </c>
      <c r="AA48" s="19">
        <f>IF(P48&gt;0,(INT(POWER(P48-220,1.4)*0.14354)),0)</f>
        <v>0</v>
      </c>
      <c r="AB48" s="19">
        <f>IF(Q48&gt;0,(INT(POWER(Q48-1.5,1.05)*51.39)),0)</f>
        <v>0</v>
      </c>
      <c r="AC48" s="19">
        <f>IF(T48&lt;&gt;"",(INT(POWER(305.5-V48,1.85)*0.08713)),0)</f>
        <v>0</v>
      </c>
    </row>
    <row r="49" spans="2:29" ht="12.75">
      <c r="B49" s="135"/>
      <c r="G49" s="64"/>
      <c r="H49" s="20">
        <f>H48</f>
        <v>0</v>
      </c>
      <c r="M49" s="94">
        <f t="shared" si="1"/>
      </c>
      <c r="S49" s="94">
        <f t="shared" si="0"/>
      </c>
      <c r="U49" s="17">
        <f>L49*60+N49</f>
        <v>0</v>
      </c>
      <c r="W49" s="18">
        <f>IF(J49&gt;0,(INT(POWER(17.76-J49,1.81)*25.4347)),0)</f>
        <v>0</v>
      </c>
      <c r="X49" s="18">
        <f>IF(K49&gt;0,(INT(POWER(81.86-K49,1.81)*1.53775)),0)</f>
        <v>0</v>
      </c>
      <c r="Y49" s="19">
        <f>IF(N49&lt;&gt;"",(INT(POWER(480-U49,1.85)*0.03768)),0)</f>
        <v>0</v>
      </c>
      <c r="Z49" s="19">
        <f>IF(O49&gt;0,(INT(POWER(O49-75,1.42)*0.8465)),0)</f>
        <v>0</v>
      </c>
      <c r="AA49" s="19">
        <f>IF(P49&gt;0,(INT(POWER(P49-220,1.4)*0.14354)),0)</f>
        <v>0</v>
      </c>
      <c r="AB49" s="19">
        <f>IF(Q49&gt;0,(INT(POWER(Q49-1.5,1.05)*51.39)),0)</f>
        <v>0</v>
      </c>
      <c r="AC49" s="21"/>
    </row>
    <row r="50" spans="2:29" ht="12.75">
      <c r="B50" s="135"/>
      <c r="G50" s="64"/>
      <c r="H50" s="20">
        <f>H48</f>
        <v>0</v>
      </c>
      <c r="M50" s="64"/>
      <c r="S50" s="64"/>
      <c r="W50" s="21"/>
      <c r="X50" s="21"/>
      <c r="Y50" s="21"/>
      <c r="Z50" s="21"/>
      <c r="AA50" s="21"/>
      <c r="AB50" s="21"/>
      <c r="AC50" s="21"/>
    </row>
    <row r="51" spans="2:29" ht="12.75">
      <c r="B51" s="137">
        <f>IF(H51=0,"","15.")</f>
      </c>
      <c r="G51" s="149">
        <f>IF(H51=0,"",H51)</f>
      </c>
      <c r="H51" s="15">
        <f>SUM(W51:AB52)+AC51</f>
        <v>0</v>
      </c>
      <c r="M51" s="94">
        <f t="shared" si="1"/>
      </c>
      <c r="S51" s="94">
        <f t="shared" si="0"/>
      </c>
      <c r="U51" s="17">
        <f>L51*60+N51</f>
        <v>0</v>
      </c>
      <c r="V51" s="17">
        <f>R51*60+T51</f>
        <v>0</v>
      </c>
      <c r="W51" s="18">
        <f>IF(J51&gt;0,(INT(POWER(17.76-J51,1.81)*25.4347)),0)</f>
        <v>0</v>
      </c>
      <c r="X51" s="18">
        <f>IF(K51&gt;0,(INT(POWER(81.86-K51,1.81)*1.53775)),0)</f>
        <v>0</v>
      </c>
      <c r="Y51" s="19">
        <f>IF(N51&lt;&gt;"",(INT(POWER(480-U51,1.85)*0.03768)),0)</f>
        <v>0</v>
      </c>
      <c r="Z51" s="19">
        <f>IF(O51&gt;0,(INT(POWER(O51-75,1.42)*0.8465)),0)</f>
        <v>0</v>
      </c>
      <c r="AA51" s="19">
        <f>IF(P51&gt;0,(INT(POWER(P51-220,1.4)*0.14354)),0)</f>
        <v>0</v>
      </c>
      <c r="AB51" s="19">
        <f>IF(Q51&gt;0,(INT(POWER(Q51-1.5,1.05)*51.39)),0)</f>
        <v>0</v>
      </c>
      <c r="AC51" s="19">
        <f>IF(T51&lt;&gt;"",(INT(POWER(305.5-V51,1.85)*0.08713)),0)</f>
        <v>0</v>
      </c>
    </row>
    <row r="52" spans="2:29" ht="12.75">
      <c r="B52" s="135"/>
      <c r="G52" s="64"/>
      <c r="H52" s="20">
        <f>H51</f>
        <v>0</v>
      </c>
      <c r="M52" s="94">
        <f t="shared" si="1"/>
      </c>
      <c r="S52" s="94">
        <f t="shared" si="0"/>
      </c>
      <c r="U52" s="17">
        <f>L52*60+N52</f>
        <v>0</v>
      </c>
      <c r="W52" s="18">
        <f>IF(J52&gt;0,(INT(POWER(17.76-J52,1.81)*25.4347)),0)</f>
        <v>0</v>
      </c>
      <c r="X52" s="18">
        <f>IF(K52&gt;0,(INT(POWER(81.86-K52,1.81)*1.53775)),0)</f>
        <v>0</v>
      </c>
      <c r="Y52" s="19">
        <f>IF(N52&lt;&gt;"",(INT(POWER(480-U52,1.85)*0.03768)),0)</f>
        <v>0</v>
      </c>
      <c r="Z52" s="19">
        <f>IF(O52&gt;0,(INT(POWER(O52-75,1.42)*0.8465)),0)</f>
        <v>0</v>
      </c>
      <c r="AA52" s="19">
        <f>IF(P52&gt;0,(INT(POWER(P52-220,1.4)*0.14354)),0)</f>
        <v>0</v>
      </c>
      <c r="AB52" s="19">
        <f>IF(Q52&gt;0,(INT(POWER(Q52-1.5,1.05)*51.39)),0)</f>
        <v>0</v>
      </c>
      <c r="AC52" s="21"/>
    </row>
    <row r="53" spans="2:29" ht="12.75">
      <c r="B53" s="135"/>
      <c r="G53" s="64"/>
      <c r="H53" s="20">
        <f>H51</f>
        <v>0</v>
      </c>
      <c r="M53" s="64"/>
      <c r="S53" s="64"/>
      <c r="W53" s="21"/>
      <c r="X53" s="21"/>
      <c r="Y53" s="21"/>
      <c r="Z53" s="21"/>
      <c r="AA53" s="21"/>
      <c r="AB53" s="21"/>
      <c r="AC53" s="21"/>
    </row>
    <row r="54" spans="2:29" ht="12.75">
      <c r="B54" s="137">
        <f>IF(H54=0,"","16.")</f>
      </c>
      <c r="G54" s="149">
        <f>IF(H54=0,"",H54)</f>
      </c>
      <c r="H54" s="15">
        <f>SUM(W54:AB55)+AC54</f>
        <v>0</v>
      </c>
      <c r="M54" s="94">
        <f t="shared" si="1"/>
      </c>
      <c r="S54" s="94">
        <f t="shared" si="0"/>
      </c>
      <c r="U54" s="17">
        <f>L54*60+N54</f>
        <v>0</v>
      </c>
      <c r="V54" s="17">
        <f>R54*60+T54</f>
        <v>0</v>
      </c>
      <c r="W54" s="18">
        <f>IF(J54&gt;0,(INT(POWER(17.76-J54,1.81)*25.4347)),0)</f>
        <v>0</v>
      </c>
      <c r="X54" s="18">
        <f>IF(K54&gt;0,(INT(POWER(81.86-K54,1.81)*1.53775)),0)</f>
        <v>0</v>
      </c>
      <c r="Y54" s="19">
        <f>IF(N54&lt;&gt;"",(INT(POWER(480-U54,1.85)*0.03768)),0)</f>
        <v>0</v>
      </c>
      <c r="Z54" s="19">
        <f>IF(O54&gt;0,(INT(POWER(O54-75,1.42)*0.8465)),0)</f>
        <v>0</v>
      </c>
      <c r="AA54" s="19">
        <f>IF(P54&gt;0,(INT(POWER(P54-220,1.4)*0.14354)),0)</f>
        <v>0</v>
      </c>
      <c r="AB54" s="19">
        <f>IF(Q54&gt;0,(INT(POWER(Q54-1.5,1.05)*51.39)),0)</f>
        <v>0</v>
      </c>
      <c r="AC54" s="19">
        <f>IF(T54&lt;&gt;"",(INT(POWER(305.5-V54,1.85)*0.08713)),0)</f>
        <v>0</v>
      </c>
    </row>
    <row r="55" spans="2:29" ht="12.75">
      <c r="B55" s="135"/>
      <c r="G55" s="64"/>
      <c r="H55" s="20">
        <f>H54</f>
        <v>0</v>
      </c>
      <c r="M55" s="94">
        <f t="shared" si="1"/>
      </c>
      <c r="S55" s="94">
        <f t="shared" si="0"/>
      </c>
      <c r="U55" s="17">
        <f>L55*60+N55</f>
        <v>0</v>
      </c>
      <c r="W55" s="18">
        <f>IF(J55&gt;0,(INT(POWER(17.76-J55,1.81)*25.4347)),0)</f>
        <v>0</v>
      </c>
      <c r="X55" s="18">
        <f>IF(K55&gt;0,(INT(POWER(81.86-K55,1.81)*1.53775)),0)</f>
        <v>0</v>
      </c>
      <c r="Y55" s="19">
        <f>IF(N55&lt;&gt;"",(INT(POWER(480-U55,1.85)*0.03768)),0)</f>
        <v>0</v>
      </c>
      <c r="Z55" s="19">
        <f>IF(O55&gt;0,(INT(POWER(O55-75,1.42)*0.8465)),0)</f>
        <v>0</v>
      </c>
      <c r="AA55" s="19">
        <f>IF(P55&gt;0,(INT(POWER(P55-220,1.4)*0.14354)),0)</f>
        <v>0</v>
      </c>
      <c r="AB55" s="19">
        <f>IF(Q55&gt;0,(INT(POWER(Q55-1.5,1.05)*51.39)),0)</f>
        <v>0</v>
      </c>
      <c r="AC55" s="21"/>
    </row>
    <row r="56" spans="2:29" ht="12.75">
      <c r="B56" s="135"/>
      <c r="G56" s="64"/>
      <c r="H56" s="20">
        <f>H54</f>
        <v>0</v>
      </c>
      <c r="M56" s="64"/>
      <c r="S56" s="64"/>
      <c r="W56" s="21"/>
      <c r="X56" s="21"/>
      <c r="Y56" s="21"/>
      <c r="Z56" s="21"/>
      <c r="AA56" s="21"/>
      <c r="AB56" s="21"/>
      <c r="AC56" s="21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15" hidden="1" customWidth="1"/>
    <col min="9" max="9" width="0.74609375" style="2" customWidth="1"/>
    <col min="10" max="10" width="5.625" style="4" customWidth="1"/>
    <col min="11" max="11" width="6.125" style="4" customWidth="1"/>
    <col min="12" max="12" width="2.25390625" style="5" customWidth="1"/>
    <col min="13" max="13" width="1.12109375" style="1" customWidth="1"/>
    <col min="14" max="14" width="5.25390625" style="102" customWidth="1"/>
    <col min="15" max="15" width="4.875" style="2" customWidth="1"/>
    <col min="16" max="16" width="5.125" style="2" customWidth="1"/>
    <col min="17" max="17" width="5.375" style="6" customWidth="1"/>
    <col min="18" max="18" width="2.75390625" style="5" customWidth="1"/>
    <col min="19" max="19" width="1.00390625" style="1" customWidth="1"/>
    <col min="20" max="20" width="6.00390625" style="102" customWidth="1"/>
    <col min="21" max="21" width="19.75390625" style="17" hidden="1" customWidth="1"/>
    <col min="22" max="22" width="9.125" style="17" hidden="1" customWidth="1"/>
    <col min="23" max="29" width="9.125" style="11" hidden="1" customWidth="1"/>
    <col min="30" max="16384" width="9.125" style="2" customWidth="1"/>
  </cols>
  <sheetData>
    <row r="1" spans="2:20" ht="15.75">
      <c r="B1" s="140" t="s">
        <v>20</v>
      </c>
      <c r="C1" s="81"/>
      <c r="D1" s="81"/>
      <c r="E1" s="81"/>
      <c r="F1" s="81"/>
      <c r="G1" s="87"/>
      <c r="H1" s="82"/>
      <c r="I1" s="81"/>
      <c r="J1" s="100"/>
      <c r="K1" s="100"/>
      <c r="L1" s="83"/>
      <c r="O1" s="80" t="s">
        <v>38</v>
      </c>
      <c r="P1" s="81"/>
      <c r="Q1" s="84"/>
      <c r="R1" s="83"/>
      <c r="S1" s="80"/>
      <c r="T1" s="119"/>
    </row>
    <row r="2" spans="2:20" ht="12.75">
      <c r="B2" s="141" t="s">
        <v>30</v>
      </c>
      <c r="C2" s="80"/>
      <c r="D2" s="81"/>
      <c r="E2" s="81"/>
      <c r="F2" s="81"/>
      <c r="G2" s="87"/>
      <c r="H2" s="82"/>
      <c r="I2" s="81"/>
      <c r="J2" s="100"/>
      <c r="K2" s="100"/>
      <c r="L2" s="83"/>
      <c r="O2" s="81" t="s">
        <v>44</v>
      </c>
      <c r="P2" s="81"/>
      <c r="Q2" s="84"/>
      <c r="R2" s="83"/>
      <c r="S2" s="80"/>
      <c r="T2" s="119"/>
    </row>
    <row r="3" spans="2:20" ht="12.75">
      <c r="B3" s="133" t="s">
        <v>45</v>
      </c>
      <c r="C3" s="81"/>
      <c r="D3" s="81"/>
      <c r="E3" s="30" t="s">
        <v>120</v>
      </c>
      <c r="F3" s="30"/>
      <c r="G3" s="97"/>
      <c r="H3" s="29"/>
      <c r="I3" s="30"/>
      <c r="J3" s="26"/>
      <c r="K3" s="26"/>
      <c r="L3" s="42"/>
      <c r="O3" s="85" t="s">
        <v>43</v>
      </c>
      <c r="P3" s="81"/>
      <c r="Q3" s="84"/>
      <c r="R3" s="83"/>
      <c r="S3" s="80"/>
      <c r="T3" s="119"/>
    </row>
    <row r="4" spans="2:29" s="30" customFormat="1" ht="12.75">
      <c r="B4" s="133" t="s">
        <v>41</v>
      </c>
      <c r="E4" s="69" t="s">
        <v>121</v>
      </c>
      <c r="G4" s="79" t="s">
        <v>40</v>
      </c>
      <c r="H4" s="29"/>
      <c r="I4" s="26"/>
      <c r="J4" s="157">
        <v>38260</v>
      </c>
      <c r="K4" s="157"/>
      <c r="L4" s="42"/>
      <c r="M4" s="28"/>
      <c r="N4" s="104"/>
      <c r="O4" s="81" t="s">
        <v>39</v>
      </c>
      <c r="P4" s="85"/>
      <c r="Q4" s="84"/>
      <c r="R4" s="86"/>
      <c r="S4" s="80"/>
      <c r="T4" s="119"/>
      <c r="U4" s="70"/>
      <c r="V4" s="70"/>
      <c r="W4" s="71"/>
      <c r="X4" s="71"/>
      <c r="Y4" s="71"/>
      <c r="Z4" s="71"/>
      <c r="AA4" s="71"/>
      <c r="AB4" s="71"/>
      <c r="AC4" s="71"/>
    </row>
    <row r="5" ht="12.75">
      <c r="W5" s="11" t="s">
        <v>18</v>
      </c>
    </row>
    <row r="6" spans="2:29" ht="12.75">
      <c r="B6" s="74" t="s">
        <v>10</v>
      </c>
      <c r="C6" s="87"/>
      <c r="D6" s="87"/>
      <c r="E6" s="87" t="s">
        <v>36</v>
      </c>
      <c r="F6" s="130" t="s">
        <v>111</v>
      </c>
      <c r="G6" s="132" t="s">
        <v>11</v>
      </c>
      <c r="H6" s="88" t="s">
        <v>11</v>
      </c>
      <c r="I6" s="87"/>
      <c r="J6" s="124" t="s">
        <v>26</v>
      </c>
      <c r="K6" s="124" t="s">
        <v>27</v>
      </c>
      <c r="L6" s="161" t="s">
        <v>28</v>
      </c>
      <c r="M6" s="161"/>
      <c r="N6" s="161"/>
      <c r="O6" s="91" t="s">
        <v>6</v>
      </c>
      <c r="P6" s="91" t="s">
        <v>7</v>
      </c>
      <c r="Q6" s="92" t="s">
        <v>8</v>
      </c>
      <c r="R6" s="161" t="s">
        <v>9</v>
      </c>
      <c r="S6" s="161"/>
      <c r="T6" s="161"/>
      <c r="U6" s="12" t="s">
        <v>29</v>
      </c>
      <c r="V6" s="12" t="s">
        <v>16</v>
      </c>
      <c r="W6" s="11" t="s">
        <v>5</v>
      </c>
      <c r="X6" s="11" t="s">
        <v>0</v>
      </c>
      <c r="Y6" s="11" t="s">
        <v>1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90"/>
      <c r="C7" s="87"/>
      <c r="D7" s="87"/>
      <c r="E7" s="87" t="s">
        <v>13</v>
      </c>
      <c r="F7" s="130" t="s">
        <v>110</v>
      </c>
      <c r="G7" s="132" t="s">
        <v>12</v>
      </c>
      <c r="H7" s="88" t="s">
        <v>12</v>
      </c>
      <c r="I7" s="87"/>
      <c r="J7" s="124" t="s">
        <v>19</v>
      </c>
      <c r="K7" s="124" t="s">
        <v>19</v>
      </c>
      <c r="L7" s="162" t="s">
        <v>119</v>
      </c>
      <c r="M7" s="162"/>
      <c r="N7" s="162"/>
      <c r="O7" s="90" t="s">
        <v>2</v>
      </c>
      <c r="P7" s="90" t="s">
        <v>2</v>
      </c>
      <c r="Q7" s="89" t="s">
        <v>3</v>
      </c>
      <c r="R7" s="163" t="s">
        <v>119</v>
      </c>
      <c r="S7" s="163"/>
      <c r="T7" s="163"/>
    </row>
    <row r="8" spans="2:19" ht="12.75">
      <c r="B8" s="134"/>
      <c r="G8" s="80"/>
      <c r="M8" s="80"/>
      <c r="S8" s="80"/>
    </row>
    <row r="9" spans="2:29" ht="12.75">
      <c r="B9" s="135" t="str">
        <f>IF(H9=0,"","1.")</f>
        <v>1.</v>
      </c>
      <c r="E9" s="2" t="s">
        <v>122</v>
      </c>
      <c r="F9" s="2" t="s">
        <v>46</v>
      </c>
      <c r="G9" s="78">
        <f>IF(H9=0,"",H9)</f>
        <v>8325</v>
      </c>
      <c r="H9" s="15">
        <f>SUM(W9:AB10)+AC9</f>
        <v>8325</v>
      </c>
      <c r="J9" s="8">
        <v>11.48</v>
      </c>
      <c r="K9" s="8">
        <v>53.83</v>
      </c>
      <c r="L9" s="5">
        <v>4</v>
      </c>
      <c r="M9" s="93"/>
      <c r="N9" s="102">
        <v>31.61</v>
      </c>
      <c r="O9" s="9">
        <v>168</v>
      </c>
      <c r="P9" s="9">
        <v>568</v>
      </c>
      <c r="Q9" s="6">
        <v>12.29</v>
      </c>
      <c r="R9" s="5">
        <v>2</v>
      </c>
      <c r="S9" s="93"/>
      <c r="T9" s="102">
        <v>14.66</v>
      </c>
      <c r="U9" s="17">
        <f>L9*60+N9</f>
        <v>271.61</v>
      </c>
      <c r="V9" s="17">
        <f>R9*60+T9</f>
        <v>134.66</v>
      </c>
      <c r="W9" s="18">
        <f>IF(J9&gt;0,(INT(POWER(18-J9,1.81)*25.4347)),0)</f>
        <v>757</v>
      </c>
      <c r="X9" s="18">
        <f>IF(K9&gt;0,(INT(POWER(82-K9,1.81)*1.53775)),0)</f>
        <v>647</v>
      </c>
      <c r="Y9" s="18">
        <f>IF(N9&lt;&gt;"",(INT(POWER(480-U9,1.85)*0.03768)),0)</f>
        <v>734</v>
      </c>
      <c r="Z9" s="18">
        <f>IF(O9&gt;0,(INT(POWER(O9-75,1.42)*0.8465)),0)</f>
        <v>528</v>
      </c>
      <c r="AA9" s="18">
        <f>IF(P9&gt;0,(INT(POWER(P9-220,1.4)*0.14354)),0)</f>
        <v>519</v>
      </c>
      <c r="AB9" s="18">
        <f>IF(Q9&gt;0,(INT(POWER(Q9-1.5,1.05)*51.39)),0)</f>
        <v>624</v>
      </c>
      <c r="AC9" s="18">
        <f>IF(T9&lt;&gt;"",(INT(POWER(305.5-V9,1.85)*0.08713)),0)</f>
        <v>1176</v>
      </c>
    </row>
    <row r="10" spans="2:28" ht="12.75">
      <c r="B10" s="134"/>
      <c r="G10" s="80"/>
      <c r="H10" s="20">
        <f>H9</f>
        <v>8325</v>
      </c>
      <c r="J10" s="8">
        <v>11.76</v>
      </c>
      <c r="K10" s="8">
        <v>59.67</v>
      </c>
      <c r="L10" s="5">
        <v>4</v>
      </c>
      <c r="M10" s="93"/>
      <c r="N10" s="102">
        <v>33</v>
      </c>
      <c r="O10" s="9">
        <v>168</v>
      </c>
      <c r="P10" s="9">
        <v>523</v>
      </c>
      <c r="Q10" s="6">
        <v>10.86</v>
      </c>
      <c r="S10" s="93"/>
      <c r="U10" s="17">
        <f>L10*60+N10</f>
        <v>273</v>
      </c>
      <c r="W10" s="18">
        <f>IF(J10&gt;0,(INT(POWER(18-J10,1.81)*25.4347)),0)</f>
        <v>699</v>
      </c>
      <c r="X10" s="18">
        <f>IF(K10&gt;0,(INT(POWER(82-K10,1.81)*1.53775)),0)</f>
        <v>424</v>
      </c>
      <c r="Y10" s="18">
        <f>IF(N10&lt;&gt;"",(INT(POWER(480-U10,1.85)*0.03768)),0)</f>
        <v>725</v>
      </c>
      <c r="Z10" s="18">
        <f>IF(O10&gt;0,(INT(POWER(O10-75,1.42)*0.8465)),0)</f>
        <v>528</v>
      </c>
      <c r="AA10" s="18">
        <f>IF(P10&gt;0,(INT(POWER(P10-220,1.4)*0.14354)),0)</f>
        <v>427</v>
      </c>
      <c r="AB10" s="18">
        <f>IF(Q10&gt;0,(INT(POWER(Q10-1.5,1.05)*51.39)),0)</f>
        <v>537</v>
      </c>
    </row>
    <row r="11" spans="2:19" ht="12.75">
      <c r="B11" s="134"/>
      <c r="G11" s="80"/>
      <c r="H11" s="20">
        <f>H9</f>
        <v>8325</v>
      </c>
      <c r="M11" s="80"/>
      <c r="S11" s="80"/>
    </row>
    <row r="12" spans="2:29" ht="12.75">
      <c r="B12" s="135" t="str">
        <f>IF(H12=0,"","2.")</f>
        <v>2.</v>
      </c>
      <c r="E12" s="2" t="s">
        <v>125</v>
      </c>
      <c r="F12" s="2" t="s">
        <v>46</v>
      </c>
      <c r="G12" s="78">
        <f>IF(H12=0,"",H12)</f>
        <v>8210</v>
      </c>
      <c r="H12" s="15">
        <f>SUM(W12:AB13)+AC12</f>
        <v>8210</v>
      </c>
      <c r="J12" s="4">
        <v>12.01</v>
      </c>
      <c r="K12" s="4">
        <v>53.57</v>
      </c>
      <c r="L12" s="5">
        <v>4</v>
      </c>
      <c r="M12" s="93" t="str">
        <f aca="true" t="shared" si="0" ref="M12:M55">IF(N12=0,"",":")</f>
        <v>:</v>
      </c>
      <c r="N12" s="102">
        <v>24.17</v>
      </c>
      <c r="O12" s="9">
        <v>168</v>
      </c>
      <c r="P12" s="9">
        <v>583</v>
      </c>
      <c r="Q12" s="6">
        <v>10.71</v>
      </c>
      <c r="R12" s="5">
        <v>2</v>
      </c>
      <c r="S12" s="93" t="str">
        <f aca="true" t="shared" si="1" ref="S12:S55">IF(T12=0,"",":")</f>
        <v>:</v>
      </c>
      <c r="T12" s="102">
        <v>11.95</v>
      </c>
      <c r="U12" s="17">
        <f>L12*60+N12</f>
        <v>264.17</v>
      </c>
      <c r="V12" s="17">
        <f>R12*60+T12</f>
        <v>131.95</v>
      </c>
      <c r="W12" s="18">
        <f>IF(J12&gt;0,(INT(POWER(18-J12,1.81)*25.4347)),0)</f>
        <v>649</v>
      </c>
      <c r="X12" s="18">
        <f>IF(K12&gt;0,(INT(POWER(82-K12,1.81)*1.53775)),0)</f>
        <v>657</v>
      </c>
      <c r="Y12" s="18">
        <f>IF(N12&lt;&gt;"",(INT(POWER(480-U12,1.85)*0.03768)),0)</f>
        <v>783</v>
      </c>
      <c r="Z12" s="18">
        <f>IF(O12&gt;0,(INT(POWER(O12-75,1.42)*0.8465)),0)</f>
        <v>528</v>
      </c>
      <c r="AA12" s="18">
        <f>IF(P12&gt;0,(INT(POWER(P12-220,1.4)*0.14354)),0)</f>
        <v>550</v>
      </c>
      <c r="AB12" s="18">
        <f>IF(Q12&gt;0,(INT(POWER(Q12-1.5,1.05)*51.39)),0)</f>
        <v>528</v>
      </c>
      <c r="AC12" s="18">
        <f>IF(T12&lt;&gt;"",(INT(POWER(305.5-V12,1.85)*0.08713)),0)</f>
        <v>1210</v>
      </c>
    </row>
    <row r="13" spans="2:28" ht="12.75">
      <c r="B13" s="134"/>
      <c r="G13" s="80"/>
      <c r="H13" s="20">
        <f>H12</f>
        <v>8210</v>
      </c>
      <c r="J13" s="4">
        <v>12.33</v>
      </c>
      <c r="K13" s="4">
        <v>55.48</v>
      </c>
      <c r="L13" s="5">
        <v>4</v>
      </c>
      <c r="M13" s="93" t="str">
        <f t="shared" si="0"/>
        <v>:</v>
      </c>
      <c r="N13" s="102">
        <v>47.84</v>
      </c>
      <c r="O13" s="9">
        <v>156</v>
      </c>
      <c r="P13" s="9">
        <v>570</v>
      </c>
      <c r="Q13" s="6">
        <v>11.03</v>
      </c>
      <c r="S13" s="93">
        <f t="shared" si="1"/>
      </c>
      <c r="U13" s="17">
        <f>L13*60+N13</f>
        <v>287.84000000000003</v>
      </c>
      <c r="W13" s="18">
        <f>IF(J13&gt;0,(INT(POWER(18-J13,1.81)*25.4347)),0)</f>
        <v>588</v>
      </c>
      <c r="X13" s="18">
        <f>IF(K13&gt;0,(INT(POWER(82-K13,1.81)*1.53775)),0)</f>
        <v>580</v>
      </c>
      <c r="Y13" s="18">
        <f>IF(N13&lt;&gt;"",(INT(POWER(480-U13,1.85)*0.03768)),0)</f>
        <v>632</v>
      </c>
      <c r="Z13" s="18">
        <f>IF(O13&gt;0,(INT(POWER(O13-75,1.42)*0.8465)),0)</f>
        <v>434</v>
      </c>
      <c r="AA13" s="18">
        <f>IF(P13&gt;0,(INT(POWER(P13-220,1.4)*0.14354)),0)</f>
        <v>523</v>
      </c>
      <c r="AB13" s="18">
        <f>IF(Q13&gt;0,(INT(POWER(Q13-1.5,1.05)*51.39)),0)</f>
        <v>548</v>
      </c>
    </row>
    <row r="14" spans="2:19" ht="12.75">
      <c r="B14" s="134"/>
      <c r="G14" s="80"/>
      <c r="H14" s="20">
        <f>H12</f>
        <v>8210</v>
      </c>
      <c r="M14" s="80"/>
      <c r="S14" s="80"/>
    </row>
    <row r="15" spans="2:29" ht="12.75">
      <c r="B15" s="135" t="str">
        <f>IF(H15=0,"","3.")</f>
        <v>3.</v>
      </c>
      <c r="E15" s="2" t="s">
        <v>124</v>
      </c>
      <c r="F15" s="2" t="s">
        <v>46</v>
      </c>
      <c r="G15" s="78">
        <f>IF(H15=0,"",H15)</f>
        <v>7968</v>
      </c>
      <c r="H15" s="15">
        <f>SUM(W15:AB16)+AC15</f>
        <v>7968</v>
      </c>
      <c r="J15" s="4">
        <v>12.52</v>
      </c>
      <c r="K15" s="4">
        <v>54.02</v>
      </c>
      <c r="L15" s="5">
        <v>4</v>
      </c>
      <c r="M15" s="93"/>
      <c r="N15" s="102">
        <v>41.17</v>
      </c>
      <c r="O15" s="9">
        <v>164</v>
      </c>
      <c r="P15" s="9">
        <v>588</v>
      </c>
      <c r="Q15" s="6">
        <v>10.85</v>
      </c>
      <c r="R15" s="5">
        <v>2</v>
      </c>
      <c r="S15" s="93"/>
      <c r="T15" s="102">
        <v>13.34</v>
      </c>
      <c r="U15" s="17">
        <f>L15*60+N15</f>
        <v>281.17</v>
      </c>
      <c r="V15" s="17">
        <f>R15*60+T15</f>
        <v>133.34</v>
      </c>
      <c r="W15" s="18">
        <f>IF(J15&gt;0,(INT(POWER(18-J15,1.81)*25.4347)),0)</f>
        <v>552</v>
      </c>
      <c r="X15" s="18">
        <f>IF(K15&gt;0,(INT(POWER(82-K15,1.81)*1.53775)),0)</f>
        <v>639</v>
      </c>
      <c r="Y15" s="18">
        <f>IF(N15&lt;&gt;"",(INT(POWER(480-U15,1.85)*0.03768)),0)</f>
        <v>673</v>
      </c>
      <c r="Z15" s="18">
        <f>IF(O15&gt;0,(INT(POWER(O15-75,1.42)*0.8465)),0)</f>
        <v>496</v>
      </c>
      <c r="AA15" s="18">
        <f>IF(P15&gt;0,(INT(POWER(P15-220,1.4)*0.14354)),0)</f>
        <v>561</v>
      </c>
      <c r="AB15" s="18">
        <f>IF(Q15&gt;0,(INT(POWER(Q15-1.5,1.05)*51.39)),0)</f>
        <v>537</v>
      </c>
      <c r="AC15" s="18">
        <f>IF(T15&lt;&gt;"",(INT(POWER(305.5-V15,1.85)*0.08713)),0)</f>
        <v>1193</v>
      </c>
    </row>
    <row r="16" spans="2:28" ht="12.75">
      <c r="B16" s="134"/>
      <c r="G16" s="156"/>
      <c r="H16" s="20">
        <f>H15</f>
        <v>7968</v>
      </c>
      <c r="J16" s="4">
        <v>12.14</v>
      </c>
      <c r="K16" s="4">
        <v>56.57</v>
      </c>
      <c r="L16" s="5">
        <v>4</v>
      </c>
      <c r="M16" s="93"/>
      <c r="N16" s="102">
        <v>50.02</v>
      </c>
      <c r="O16" s="9">
        <v>156</v>
      </c>
      <c r="P16" s="9">
        <v>576</v>
      </c>
      <c r="Q16" s="6">
        <v>11.37</v>
      </c>
      <c r="S16" s="93"/>
      <c r="U16" s="17">
        <f>L16*60+N16</f>
        <v>290.02</v>
      </c>
      <c r="W16" s="18">
        <f>IF(J16&gt;0,(INT(POWER(18-J16,1.81)*25.4347)),0)</f>
        <v>624</v>
      </c>
      <c r="X16" s="18">
        <f>IF(K16&gt;0,(INT(POWER(82-K16,1.81)*1.53775)),0)</f>
        <v>537</v>
      </c>
      <c r="Y16" s="18">
        <f>IF(N16&lt;&gt;"",(INT(POWER(480-U16,1.85)*0.03768)),0)</f>
        <v>619</v>
      </c>
      <c r="Z16" s="18">
        <f>IF(O16&gt;0,(INT(POWER(O16-75,1.42)*0.8465)),0)</f>
        <v>434</v>
      </c>
      <c r="AA16" s="18">
        <f>IF(P16&gt;0,(INT(POWER(P16-220,1.4)*0.14354)),0)</f>
        <v>535</v>
      </c>
      <c r="AB16" s="18">
        <f>IF(Q16&gt;0,(INT(POWER(Q16-1.5,1.05)*51.39)),0)</f>
        <v>568</v>
      </c>
    </row>
    <row r="17" spans="2:19" ht="12.75">
      <c r="B17" s="134"/>
      <c r="G17" s="156"/>
      <c r="H17" s="20">
        <f>H15</f>
        <v>7968</v>
      </c>
      <c r="M17" s="80"/>
      <c r="S17" s="80"/>
    </row>
    <row r="18" spans="2:29" ht="12.75">
      <c r="B18" s="135" t="str">
        <f>IF(H18=0,"","4.")</f>
        <v>4.</v>
      </c>
      <c r="E18" s="2" t="s">
        <v>127</v>
      </c>
      <c r="F18" s="2" t="s">
        <v>46</v>
      </c>
      <c r="G18" s="78">
        <f>IF(H18=0,"",H18)</f>
        <v>7967</v>
      </c>
      <c r="H18" s="15">
        <f>SUM(W18:AB19)+AC18</f>
        <v>7967</v>
      </c>
      <c r="J18" s="8">
        <v>12.4</v>
      </c>
      <c r="K18" s="8">
        <v>57.64</v>
      </c>
      <c r="L18" s="5">
        <v>4</v>
      </c>
      <c r="M18" s="93" t="str">
        <f t="shared" si="0"/>
        <v>:</v>
      </c>
      <c r="N18" s="102">
        <v>31.88</v>
      </c>
      <c r="O18" s="9">
        <v>176</v>
      </c>
      <c r="P18" s="9">
        <v>551</v>
      </c>
      <c r="Q18" s="6">
        <v>14.47</v>
      </c>
      <c r="R18" s="5">
        <v>2</v>
      </c>
      <c r="S18" s="93" t="str">
        <f t="shared" si="1"/>
        <v>:</v>
      </c>
      <c r="T18" s="102">
        <v>16.71</v>
      </c>
      <c r="U18" s="17">
        <f>L18*60+N18</f>
        <v>271.88</v>
      </c>
      <c r="V18" s="17">
        <f>R18*60+T18</f>
        <v>136.71</v>
      </c>
      <c r="W18" s="18">
        <f>IF(J18&gt;0,(INT(POWER(18-J18,1.81)*25.4347)),0)</f>
        <v>574</v>
      </c>
      <c r="X18" s="18">
        <f>IF(K18&gt;0,(INT(POWER(82-K18,1.81)*1.53775)),0)</f>
        <v>497</v>
      </c>
      <c r="Y18" s="18">
        <f>IF(N18&lt;&gt;"",(INT(POWER(480-U18,1.85)*0.03768)),0)</f>
        <v>732</v>
      </c>
      <c r="Z18" s="18">
        <f>IF(O18&gt;0,(INT(POWER(O18-75,1.42)*0.8465)),0)</f>
        <v>593</v>
      </c>
      <c r="AA18" s="18">
        <f>IF(P18&gt;0,(INT(POWER(P18-220,1.4)*0.14354)),0)</f>
        <v>483</v>
      </c>
      <c r="AB18" s="18">
        <f>IF(Q18&gt;0,(INT(POWER(Q18-1.5,1.05)*51.39)),0)</f>
        <v>757</v>
      </c>
      <c r="AC18" s="18">
        <f>IF(T18&lt;&gt;"",(INT(POWER(305.5-V18,1.85)*0.08713)),0)</f>
        <v>1150</v>
      </c>
    </row>
    <row r="19" spans="2:28" ht="12.75">
      <c r="B19" s="134"/>
      <c r="G19" s="80"/>
      <c r="H19" s="20">
        <f>H18</f>
        <v>7967</v>
      </c>
      <c r="J19" s="8">
        <v>12.65</v>
      </c>
      <c r="K19" s="8">
        <v>58.68</v>
      </c>
      <c r="L19" s="5">
        <v>4</v>
      </c>
      <c r="M19" s="93" t="str">
        <f t="shared" si="0"/>
        <v>:</v>
      </c>
      <c r="N19" s="102">
        <v>47.93</v>
      </c>
      <c r="O19" s="9">
        <v>160</v>
      </c>
      <c r="P19" s="9">
        <v>551</v>
      </c>
      <c r="Q19" s="6">
        <v>12.14</v>
      </c>
      <c r="S19" s="93">
        <f t="shared" si="1"/>
      </c>
      <c r="U19" s="17">
        <f>L19*60+N19</f>
        <v>287.93</v>
      </c>
      <c r="W19" s="18">
        <f>IF(J19&gt;0,(INT(POWER(18-J19,1.81)*25.4347)),0)</f>
        <v>529</v>
      </c>
      <c r="X19" s="18">
        <f>IF(K19&gt;0,(INT(POWER(82-K19,1.81)*1.53775)),0)</f>
        <v>459</v>
      </c>
      <c r="Y19" s="18">
        <f>IF(N19&lt;&gt;"",(INT(POWER(480-U19,1.85)*0.03768)),0)</f>
        <v>631</v>
      </c>
      <c r="Z19" s="18">
        <f>IF(O19&gt;0,(INT(POWER(O19-75,1.42)*0.8465)),0)</f>
        <v>464</v>
      </c>
      <c r="AA19" s="18">
        <f>IF(P19&gt;0,(INT(POWER(P19-220,1.4)*0.14354)),0)</f>
        <v>483</v>
      </c>
      <c r="AB19" s="18">
        <f>IF(Q19&gt;0,(INT(POWER(Q19-1.5,1.05)*51.39)),0)</f>
        <v>615</v>
      </c>
    </row>
    <row r="20" spans="2:19" ht="12.75">
      <c r="B20" s="134"/>
      <c r="G20" s="80"/>
      <c r="H20" s="20">
        <f>H18</f>
        <v>7967</v>
      </c>
      <c r="J20" s="8"/>
      <c r="K20" s="8"/>
      <c r="M20" s="80"/>
      <c r="O20" s="9"/>
      <c r="P20" s="9"/>
      <c r="S20" s="80"/>
    </row>
    <row r="21" spans="2:29" ht="12.75">
      <c r="B21" s="135" t="str">
        <f>IF(H21=0,"","5.")</f>
        <v>5.</v>
      </c>
      <c r="E21" s="2" t="s">
        <v>126</v>
      </c>
      <c r="F21" s="2" t="s">
        <v>46</v>
      </c>
      <c r="G21" s="78">
        <f>IF(H21=0,"",H21)</f>
        <v>6946</v>
      </c>
      <c r="H21" s="15">
        <f>SUM(W21:AB22)+AC21</f>
        <v>6946</v>
      </c>
      <c r="J21" s="8">
        <v>12.73</v>
      </c>
      <c r="K21" s="8">
        <v>56.85</v>
      </c>
      <c r="L21" s="5">
        <v>4</v>
      </c>
      <c r="M21" s="93" t="str">
        <f t="shared" si="0"/>
        <v>:</v>
      </c>
      <c r="N21" s="102">
        <v>58.82</v>
      </c>
      <c r="O21" s="9">
        <v>164</v>
      </c>
      <c r="P21" s="9">
        <v>534</v>
      </c>
      <c r="Q21" s="6">
        <v>11.37</v>
      </c>
      <c r="R21" s="5">
        <v>2</v>
      </c>
      <c r="S21" s="93" t="str">
        <f t="shared" si="1"/>
        <v>:</v>
      </c>
      <c r="T21" s="102">
        <v>20.82</v>
      </c>
      <c r="U21" s="17">
        <f>L21*60+N21</f>
        <v>298.82</v>
      </c>
      <c r="V21" s="17">
        <f>R21*60+T21</f>
        <v>140.82</v>
      </c>
      <c r="W21" s="18">
        <f>IF(J21&gt;0,(INT(POWER(18-J21,1.81)*25.4347)),0)</f>
        <v>515</v>
      </c>
      <c r="X21" s="18">
        <f>IF(K21&gt;0,(INT(POWER(82-K21,1.81)*1.53775)),0)</f>
        <v>527</v>
      </c>
      <c r="Y21" s="18">
        <f>IF(N21&lt;&gt;"",(INT(POWER(480-U21,1.85)*0.03768)),0)</f>
        <v>567</v>
      </c>
      <c r="Z21" s="18">
        <f>IF(O21&gt;0,(INT(POWER(O21-75,1.42)*0.8465)),0)</f>
        <v>496</v>
      </c>
      <c r="AA21" s="18">
        <f>IF(P21&gt;0,(INT(POWER(P21-220,1.4)*0.14354)),0)</f>
        <v>449</v>
      </c>
      <c r="AB21" s="18">
        <f>IF(Q21&gt;0,(INT(POWER(Q21-1.5,1.05)*51.39)),0)</f>
        <v>568</v>
      </c>
      <c r="AC21" s="18">
        <f>IF(T21&lt;&gt;"",(INT(POWER(305.5-V21,1.85)*0.08713)),0)</f>
        <v>1098</v>
      </c>
    </row>
    <row r="22" spans="2:28" ht="12.75">
      <c r="B22" s="134"/>
      <c r="G22" s="80"/>
      <c r="H22" s="20">
        <f>H21</f>
        <v>6946</v>
      </c>
      <c r="J22" s="8">
        <v>13.51</v>
      </c>
      <c r="K22" s="8">
        <v>60.17</v>
      </c>
      <c r="L22" s="5">
        <v>4</v>
      </c>
      <c r="M22" s="93" t="str">
        <f t="shared" si="0"/>
        <v>:</v>
      </c>
      <c r="N22" s="102">
        <v>59.92</v>
      </c>
      <c r="O22" s="9">
        <v>160</v>
      </c>
      <c r="P22" s="9">
        <v>512</v>
      </c>
      <c r="Q22" s="6">
        <v>10.32</v>
      </c>
      <c r="S22" s="93">
        <f t="shared" si="1"/>
      </c>
      <c r="U22" s="17">
        <f>L22*60+N22</f>
        <v>299.92</v>
      </c>
      <c r="W22" s="18">
        <f>IF(J22&gt;0,(INT(POWER(18-J22,1.81)*25.4347)),0)</f>
        <v>385</v>
      </c>
      <c r="X22" s="18">
        <f>IF(K22&gt;0,(INT(POWER(82-K22,1.81)*1.53775)),0)</f>
        <v>407</v>
      </c>
      <c r="Y22" s="18">
        <f>IF(N22&lt;&gt;"",(INT(POWER(480-U22,1.85)*0.03768)),0)</f>
        <v>560</v>
      </c>
      <c r="Z22" s="18">
        <f>IF(O22&gt;0,(INT(POWER(O22-75,1.42)*0.8465)),0)</f>
        <v>464</v>
      </c>
      <c r="AA22" s="18">
        <f>IF(P22&gt;0,(INT(POWER(P22-220,1.4)*0.14354)),0)</f>
        <v>405</v>
      </c>
      <c r="AB22" s="18">
        <f>IF(Q22&gt;0,(INT(POWER(Q22-1.5,1.05)*51.39)),0)</f>
        <v>505</v>
      </c>
    </row>
    <row r="23" spans="2:19" ht="12.75">
      <c r="B23" s="134"/>
      <c r="G23" s="80"/>
      <c r="H23" s="20">
        <f>H22</f>
        <v>6946</v>
      </c>
      <c r="J23" s="8"/>
      <c r="K23" s="8"/>
      <c r="M23" s="80"/>
      <c r="O23" s="9"/>
      <c r="P23" s="9"/>
      <c r="S23" s="80"/>
    </row>
    <row r="24" spans="2:29" ht="12.75">
      <c r="B24" s="135" t="str">
        <f>IF(H24=0,"","6.")</f>
        <v>6.</v>
      </c>
      <c r="E24" s="101" t="s">
        <v>123</v>
      </c>
      <c r="F24" s="2" t="s">
        <v>46</v>
      </c>
      <c r="G24" s="78">
        <f>IF(H24=0,"",H24)</f>
        <v>6374</v>
      </c>
      <c r="H24" s="15">
        <f>SUM(W24:AB25)+AC24</f>
        <v>6374</v>
      </c>
      <c r="J24" s="4">
        <v>12.25</v>
      </c>
      <c r="K24" s="4">
        <v>57.69</v>
      </c>
      <c r="L24" s="5">
        <v>5</v>
      </c>
      <c r="M24" s="93"/>
      <c r="N24" s="102">
        <v>20.9</v>
      </c>
      <c r="O24" s="9">
        <v>148</v>
      </c>
      <c r="P24" s="9">
        <v>523</v>
      </c>
      <c r="Q24" s="6">
        <v>9.8</v>
      </c>
      <c r="R24" s="5">
        <v>2</v>
      </c>
      <c r="S24" s="93"/>
      <c r="T24" s="102">
        <v>23.37</v>
      </c>
      <c r="U24" s="17">
        <f>L24*60+N24</f>
        <v>320.9</v>
      </c>
      <c r="V24" s="17">
        <f>R24*60+T24</f>
        <v>143.37</v>
      </c>
      <c r="W24" s="18">
        <f>IF(J24&gt;0,(INT(POWER(18-J24,1.81)*25.4347)),0)</f>
        <v>603</v>
      </c>
      <c r="X24" s="18">
        <f>IF(K24&gt;0,(INT(POWER(82-K24,1.81)*1.53775)),0)</f>
        <v>495</v>
      </c>
      <c r="Y24" s="18">
        <f>IF(N24&lt;&gt;"",(INT(POWER(480-U24,1.85)*0.03768)),0)</f>
        <v>445</v>
      </c>
      <c r="Z24" s="18">
        <f>IF(O24&gt;0,(INT(POWER(O24-75,1.42)*0.8465)),0)</f>
        <v>374</v>
      </c>
      <c r="AA24" s="18">
        <f>IF(P24&gt;0,(INT(POWER(P24-220,1.4)*0.14354)),0)</f>
        <v>427</v>
      </c>
      <c r="AB24" s="18">
        <f>IF(Q24&gt;0,(INT(POWER(Q24-1.5,1.05)*51.39)),0)</f>
        <v>474</v>
      </c>
      <c r="AC24" s="18">
        <f>IF(T24&lt;&gt;"",(INT(POWER(305.5-V24,1.85)*0.08713)),0)</f>
        <v>1067</v>
      </c>
    </row>
    <row r="25" spans="2:28" ht="12.75">
      <c r="B25" s="134"/>
      <c r="G25" s="80"/>
      <c r="H25" s="20">
        <f>H24</f>
        <v>6374</v>
      </c>
      <c r="J25" s="4">
        <v>12.74</v>
      </c>
      <c r="L25" s="5">
        <v>4</v>
      </c>
      <c r="M25" s="93"/>
      <c r="N25" s="102">
        <v>52.6</v>
      </c>
      <c r="O25" s="9">
        <v>160</v>
      </c>
      <c r="P25" s="9">
        <v>509</v>
      </c>
      <c r="Q25" s="6">
        <v>10.39</v>
      </c>
      <c r="S25" s="93"/>
      <c r="U25" s="17">
        <f>L25*60+N25</f>
        <v>292.6</v>
      </c>
      <c r="W25" s="18">
        <f>IF(J25&gt;0,(INT(POWER(18-J25,1.81)*25.4347)),0)</f>
        <v>513</v>
      </c>
      <c r="X25" s="18">
        <f>IF(K25&gt;0,(INT(POWER(82-K25,1.81)*1.53775)),0)</f>
        <v>0</v>
      </c>
      <c r="Y25" s="18">
        <f>IF(N25&lt;&gt;"",(INT(POWER(480-U25,1.85)*0.03768)),0)</f>
        <v>603</v>
      </c>
      <c r="Z25" s="18">
        <f>IF(O25&gt;0,(INT(POWER(O25-75,1.42)*0.8465)),0)</f>
        <v>464</v>
      </c>
      <c r="AA25" s="18">
        <f>IF(P25&gt;0,(INT(POWER(P25-220,1.4)*0.14354)),0)</f>
        <v>400</v>
      </c>
      <c r="AB25" s="18">
        <f>IF(Q25&gt;0,(INT(POWER(Q25-1.5,1.05)*51.39)),0)</f>
        <v>509</v>
      </c>
    </row>
    <row r="26" spans="2:19" ht="12.75">
      <c r="B26" s="134"/>
      <c r="G26" s="80"/>
      <c r="H26" s="20">
        <f>H24</f>
        <v>6374</v>
      </c>
      <c r="M26" s="80"/>
      <c r="S26" s="93"/>
    </row>
    <row r="27" spans="2:29" ht="12.75">
      <c r="B27" s="135" t="str">
        <f>IF(H27=0,"","7.")</f>
        <v>7.</v>
      </c>
      <c r="E27" s="2" t="s">
        <v>128</v>
      </c>
      <c r="F27" s="2" t="s">
        <v>46</v>
      </c>
      <c r="G27" s="78">
        <f>IF(H27=0,"",H27)</f>
        <v>6177</v>
      </c>
      <c r="H27" s="15">
        <f>SUM(W27:AB28)+AC27</f>
        <v>6177</v>
      </c>
      <c r="J27" s="8">
        <v>12.81</v>
      </c>
      <c r="K27" s="8">
        <v>60.16</v>
      </c>
      <c r="L27" s="5">
        <v>5</v>
      </c>
      <c r="M27" s="93" t="str">
        <f t="shared" si="0"/>
        <v>:</v>
      </c>
      <c r="N27" s="102">
        <v>7.38</v>
      </c>
      <c r="O27" s="9">
        <v>164</v>
      </c>
      <c r="P27" s="9">
        <v>569</v>
      </c>
      <c r="Q27" s="6">
        <v>11.85</v>
      </c>
      <c r="R27" s="5">
        <v>2</v>
      </c>
      <c r="S27" s="93" t="str">
        <f t="shared" si="1"/>
        <v>:</v>
      </c>
      <c r="T27" s="102">
        <v>24.61</v>
      </c>
      <c r="U27" s="17">
        <f>L27*60+N27</f>
        <v>307.38</v>
      </c>
      <c r="V27" s="17">
        <f>R27*60+T27</f>
        <v>144.61</v>
      </c>
      <c r="W27" s="18">
        <f>IF(J27&gt;0,(INT(POWER(18-J27,1.81)*25.4347)),0)</f>
        <v>501</v>
      </c>
      <c r="X27" s="18">
        <f>IF(K27&gt;0,(INT(POWER(82-K27,1.81)*1.53775)),0)</f>
        <v>408</v>
      </c>
      <c r="Y27" s="18">
        <f>IF(N27&lt;&gt;"",(INT(POWER(480-U27,1.85)*0.03768)),0)</f>
        <v>518</v>
      </c>
      <c r="Z27" s="18">
        <f>IF(O27&gt;0,(INT(POWER(O27-75,1.42)*0.8465)),0)</f>
        <v>496</v>
      </c>
      <c r="AA27" s="18">
        <f>IF(P27&gt;0,(INT(POWER(P27-220,1.4)*0.14354)),0)</f>
        <v>521</v>
      </c>
      <c r="AB27" s="18">
        <f>IF(Q27&gt;0,(INT(POWER(Q27-1.5,1.05)*51.39)),0)</f>
        <v>597</v>
      </c>
      <c r="AC27" s="18">
        <f>IF(T27&lt;&gt;"",(INT(POWER(305.5-V27,1.85)*0.08713)),0)</f>
        <v>1052</v>
      </c>
    </row>
    <row r="28" spans="2:28" ht="12.75">
      <c r="B28" s="134"/>
      <c r="G28" s="80"/>
      <c r="H28" s="20">
        <f>H27</f>
        <v>6177</v>
      </c>
      <c r="J28" s="8">
        <v>13.33</v>
      </c>
      <c r="K28" s="8">
        <v>60.72</v>
      </c>
      <c r="M28" s="93">
        <f t="shared" si="0"/>
      </c>
      <c r="O28" s="9">
        <v>148</v>
      </c>
      <c r="P28" s="9">
        <v>511</v>
      </c>
      <c r="Q28" s="6">
        <v>10.3</v>
      </c>
      <c r="S28" s="93">
        <f t="shared" si="1"/>
      </c>
      <c r="U28" s="17">
        <f>L28*60+N28</f>
        <v>0</v>
      </c>
      <c r="W28" s="18">
        <f>IF(J28&gt;0,(INT(POWER(18-J28,1.81)*25.4347)),0)</f>
        <v>413</v>
      </c>
      <c r="X28" s="18">
        <f>IF(K28&gt;0,(INT(POWER(82-K28,1.81)*1.53775)),0)</f>
        <v>389</v>
      </c>
      <c r="Y28" s="18">
        <f>IF(N28&lt;&gt;"",(INT(POWER(480-U28,1.85)*0.03768)),0)</f>
        <v>0</v>
      </c>
      <c r="Z28" s="18">
        <f>IF(O28&gt;0,(INT(POWER(O28-75,1.42)*0.8465)),0)</f>
        <v>374</v>
      </c>
      <c r="AA28" s="18">
        <f>IF(P28&gt;0,(INT(POWER(P28-220,1.4)*0.14354)),0)</f>
        <v>404</v>
      </c>
      <c r="AB28" s="18">
        <f>IF(Q28&gt;0,(INT(POWER(Q28-1.5,1.05)*51.39)),0)</f>
        <v>504</v>
      </c>
    </row>
    <row r="29" spans="2:19" ht="12.75">
      <c r="B29" s="134"/>
      <c r="G29" s="80"/>
      <c r="H29" s="20">
        <f>H27</f>
        <v>6177</v>
      </c>
      <c r="J29" s="8"/>
      <c r="K29" s="8"/>
      <c r="M29" s="80"/>
      <c r="O29" s="9"/>
      <c r="P29" s="9"/>
      <c r="S29" s="80"/>
    </row>
    <row r="30" spans="2:29" ht="12.75">
      <c r="B30" s="135">
        <f>IF(H30=0,"","8.")</f>
      </c>
      <c r="G30" s="78">
        <f>IF(H30=0,"",H30)</f>
      </c>
      <c r="H30" s="15">
        <f>SUM(W30:AB31)+AC30</f>
        <v>0</v>
      </c>
      <c r="M30" s="93">
        <f t="shared" si="0"/>
      </c>
      <c r="O30" s="9"/>
      <c r="P30" s="9"/>
      <c r="S30" s="93">
        <f t="shared" si="1"/>
      </c>
      <c r="U30" s="17">
        <f>L30*60+N30</f>
        <v>0</v>
      </c>
      <c r="V30" s="17">
        <f>R30*60+T30</f>
        <v>0</v>
      </c>
      <c r="W30" s="18">
        <f>IF(J30&gt;0,(INT(POWER(18-J30,1.81)*25.4347)),0)</f>
        <v>0</v>
      </c>
      <c r="X30" s="18">
        <f>IF(K30&gt;0,(INT(POWER(82-K30,1.81)*1.53775)),0)</f>
        <v>0</v>
      </c>
      <c r="Y30" s="18">
        <f>IF(N30&lt;&gt;"",(INT(POWER(480-U30,1.85)*0.03768)),0)</f>
        <v>0</v>
      </c>
      <c r="Z30" s="18">
        <f>IF(O30&gt;0,(INT(POWER(O30-75,1.42)*0.8465)),0)</f>
        <v>0</v>
      </c>
      <c r="AA30" s="18">
        <f>IF(P30&gt;0,(INT(POWER(P30-220,1.4)*0.14354)),0)</f>
        <v>0</v>
      </c>
      <c r="AB30" s="18">
        <f>IF(Q30&gt;0,(INT(POWER(Q30-1.5,1.05)*51.39)),0)</f>
        <v>0</v>
      </c>
      <c r="AC30" s="18">
        <f>IF(T30&lt;&gt;"",(INT(POWER(305.5-V30,1.85)*0.08713)),0)</f>
        <v>0</v>
      </c>
    </row>
    <row r="31" spans="2:28" ht="12.75">
      <c r="B31" s="134"/>
      <c r="G31" s="80"/>
      <c r="H31" s="20">
        <f>H30</f>
        <v>0</v>
      </c>
      <c r="M31" s="93">
        <f t="shared" si="0"/>
      </c>
      <c r="O31" s="9"/>
      <c r="P31" s="9"/>
      <c r="S31" s="93">
        <f t="shared" si="1"/>
      </c>
      <c r="U31" s="17">
        <f>L31*60+N31</f>
        <v>0</v>
      </c>
      <c r="W31" s="18">
        <f>IF(J31&gt;0,(INT(POWER(18-J31,1.81)*25.4347)),0)</f>
        <v>0</v>
      </c>
      <c r="X31" s="18">
        <f>IF(K31&gt;0,(INT(POWER(82-K31,1.81)*1.53775)),0)</f>
        <v>0</v>
      </c>
      <c r="Y31" s="18">
        <f>IF(N31&lt;&gt;"",(INT(POWER(480-U31,1.85)*0.03768)),0)</f>
        <v>0</v>
      </c>
      <c r="Z31" s="18">
        <f>IF(O31&gt;0,(INT(POWER(O31-75,1.42)*0.8465)),0)</f>
        <v>0</v>
      </c>
      <c r="AA31" s="18">
        <f>IF(P31&gt;0,(INT(POWER(P31-220,1.4)*0.14354)),0)</f>
        <v>0</v>
      </c>
      <c r="AB31" s="18">
        <f>IF(Q31&gt;0,(INT(POWER(Q31-1.5,1.05)*51.39)),0)</f>
        <v>0</v>
      </c>
    </row>
    <row r="32" spans="2:19" ht="12.75">
      <c r="B32" s="134"/>
      <c r="G32" s="80"/>
      <c r="H32" s="20">
        <f>H30</f>
        <v>0</v>
      </c>
      <c r="M32" s="80"/>
      <c r="S32" s="80"/>
    </row>
    <row r="33" spans="2:29" ht="12.75">
      <c r="B33" s="135">
        <f>IF(H33=0,"","9.")</f>
      </c>
      <c r="G33" s="78">
        <f>IF(H33=0,"",H33)</f>
      </c>
      <c r="H33" s="15">
        <f>SUM(W33:AB34)+AC33</f>
        <v>0</v>
      </c>
      <c r="J33" s="8"/>
      <c r="K33" s="8"/>
      <c r="M33" s="93">
        <f t="shared" si="0"/>
      </c>
      <c r="O33" s="9"/>
      <c r="P33" s="9"/>
      <c r="S33" s="93">
        <f t="shared" si="1"/>
      </c>
      <c r="U33" s="17">
        <f>L33*60+N33</f>
        <v>0</v>
      </c>
      <c r="V33" s="17">
        <f>R33*60+T33</f>
        <v>0</v>
      </c>
      <c r="W33" s="18">
        <f>IF(J33&gt;0,(INT(POWER(18-J33,1.81)*25.4347)),0)</f>
        <v>0</v>
      </c>
      <c r="X33" s="18">
        <f>IF(K33&gt;0,(INT(POWER(82-K33,1.81)*1.53775)),0)</f>
        <v>0</v>
      </c>
      <c r="Y33" s="18">
        <f>IF(N33&lt;&gt;"",(INT(POWER(480-U33,1.85)*0.03768)),0)</f>
        <v>0</v>
      </c>
      <c r="Z33" s="18">
        <f>IF(O33&gt;0,(INT(POWER(O33-75,1.42)*0.8465)),0)</f>
        <v>0</v>
      </c>
      <c r="AA33" s="18">
        <f>IF(P33&gt;0,(INT(POWER(P33-220,1.4)*0.14354)),0)</f>
        <v>0</v>
      </c>
      <c r="AB33" s="18">
        <f>IF(Q33&gt;0,(INT(POWER(Q33-1.5,1.05)*51.39)),0)</f>
        <v>0</v>
      </c>
      <c r="AC33" s="18">
        <f>IF(T33&lt;&gt;"",(INT(POWER(305.5-V33,1.85)*0.08713)),0)</f>
        <v>0</v>
      </c>
    </row>
    <row r="34" spans="2:28" ht="12.75">
      <c r="B34" s="134"/>
      <c r="G34" s="80"/>
      <c r="H34" s="20">
        <f>H33</f>
        <v>0</v>
      </c>
      <c r="J34" s="8"/>
      <c r="K34" s="8"/>
      <c r="M34" s="93">
        <f t="shared" si="0"/>
      </c>
      <c r="O34" s="9"/>
      <c r="P34" s="9"/>
      <c r="S34" s="93">
        <f t="shared" si="1"/>
      </c>
      <c r="U34" s="17">
        <f>L34*60+N34</f>
        <v>0</v>
      </c>
      <c r="W34" s="18">
        <f>IF(J34&gt;0,(INT(POWER(18-J34,1.81)*25.4347)),0)</f>
        <v>0</v>
      </c>
      <c r="X34" s="18">
        <f>IF(K34&gt;0,(INT(POWER(82-K34,1.81)*1.53775)),0)</f>
        <v>0</v>
      </c>
      <c r="Y34" s="18">
        <f>IF(N34&lt;&gt;"",(INT(POWER(480-U34,1.85)*0.03768)),0)</f>
        <v>0</v>
      </c>
      <c r="Z34" s="18">
        <f>IF(O34&gt;0,(INT(POWER(O34-75,1.42)*0.8465)),0)</f>
        <v>0</v>
      </c>
      <c r="AA34" s="18">
        <f>IF(P34&gt;0,(INT(POWER(P34-220,1.4)*0.14354)),0)</f>
        <v>0</v>
      </c>
      <c r="AB34" s="18">
        <f>IF(Q34&gt;0,(INT(POWER(Q34-1.5,1.05)*51.39)),0)</f>
        <v>0</v>
      </c>
    </row>
    <row r="35" spans="2:19" ht="12.75">
      <c r="B35" s="134"/>
      <c r="G35" s="80"/>
      <c r="H35" s="20">
        <f>H33</f>
        <v>0</v>
      </c>
      <c r="J35" s="8"/>
      <c r="K35" s="8"/>
      <c r="M35" s="80"/>
      <c r="O35" s="9"/>
      <c r="P35" s="9"/>
      <c r="S35" s="80"/>
    </row>
    <row r="36" spans="2:29" ht="12.75">
      <c r="B36" s="135">
        <f>IF(H36=0,"","10.")</f>
      </c>
      <c r="G36" s="78">
        <f>IF(H36=0,"",H36)</f>
      </c>
      <c r="H36" s="15">
        <f>SUM(W36:AB37)+AC36</f>
        <v>0</v>
      </c>
      <c r="J36" s="8"/>
      <c r="K36" s="8"/>
      <c r="M36" s="93">
        <f t="shared" si="0"/>
      </c>
      <c r="O36" s="9"/>
      <c r="P36" s="9"/>
      <c r="S36" s="93">
        <f t="shared" si="1"/>
      </c>
      <c r="U36" s="17">
        <f>L36*60+N36</f>
        <v>0</v>
      </c>
      <c r="V36" s="17">
        <f>R36*60+T36</f>
        <v>0</v>
      </c>
      <c r="W36" s="18">
        <f>IF(J36&gt;0,(INT(POWER(18-J36,1.81)*25.4347)),0)</f>
        <v>0</v>
      </c>
      <c r="X36" s="18">
        <f>IF(K36&gt;0,(INT(POWER(82-K36,1.81)*1.53775)),0)</f>
        <v>0</v>
      </c>
      <c r="Y36" s="18">
        <f>IF(N36&lt;&gt;"",(INT(POWER(480-U36,1.85)*0.03768)),0)</f>
        <v>0</v>
      </c>
      <c r="Z36" s="18">
        <f>IF(O36&gt;0,(INT(POWER(O36-75,1.42)*0.8465)),0)</f>
        <v>0</v>
      </c>
      <c r="AA36" s="18">
        <f>IF(P36&gt;0,(INT(POWER(P36-220,1.4)*0.14354)),0)</f>
        <v>0</v>
      </c>
      <c r="AB36" s="18">
        <f>IF(Q36&gt;0,(INT(POWER(Q36-1.5,1.05)*51.39)),0)</f>
        <v>0</v>
      </c>
      <c r="AC36" s="18">
        <f>IF(T36&lt;&gt;"",(INT(POWER(305.5-V36,1.85)*0.08713)),0)</f>
        <v>0</v>
      </c>
    </row>
    <row r="37" spans="2:28" ht="12.75">
      <c r="B37" s="134"/>
      <c r="G37" s="80"/>
      <c r="H37" s="20">
        <f>H36</f>
        <v>0</v>
      </c>
      <c r="J37" s="8"/>
      <c r="K37" s="8"/>
      <c r="M37" s="93">
        <f t="shared" si="0"/>
      </c>
      <c r="O37" s="9"/>
      <c r="P37" s="9"/>
      <c r="S37" s="93">
        <f t="shared" si="1"/>
      </c>
      <c r="U37" s="17">
        <f>L37*60+N37</f>
        <v>0</v>
      </c>
      <c r="W37" s="18">
        <f>IF(J37&gt;0,(INT(POWER(18-J37,1.81)*25.4347)),0)</f>
        <v>0</v>
      </c>
      <c r="X37" s="18">
        <f>IF(K37&gt;0,(INT(POWER(82-K37,1.81)*1.53775)),0)</f>
        <v>0</v>
      </c>
      <c r="Y37" s="18">
        <f>IF(N37&lt;&gt;"",(INT(POWER(480-U37,1.85)*0.03768)),0)</f>
        <v>0</v>
      </c>
      <c r="Z37" s="18">
        <f>IF(O37&gt;0,(INT(POWER(O37-75,1.42)*0.8465)),0)</f>
        <v>0</v>
      </c>
      <c r="AA37" s="18">
        <f>IF(P37&gt;0,(INT(POWER(P37-220,1.4)*0.14354)),0)</f>
        <v>0</v>
      </c>
      <c r="AB37" s="18">
        <f>IF(Q37&gt;0,(INT(POWER(Q37-1.5,1.05)*51.39)),0)</f>
        <v>0</v>
      </c>
    </row>
    <row r="38" spans="2:19" ht="12.75">
      <c r="B38" s="134"/>
      <c r="G38" s="80"/>
      <c r="H38" s="20">
        <f>H36</f>
        <v>0</v>
      </c>
      <c r="M38" s="80"/>
      <c r="S38" s="80"/>
    </row>
    <row r="39" spans="2:29" ht="12.75">
      <c r="B39" s="135">
        <f>IF(H39=0,"","11.")</f>
      </c>
      <c r="G39" s="78">
        <f>IF(H39=0,"",H39)</f>
      </c>
      <c r="H39" s="15">
        <f>SUM(W39:AB40)+AC39</f>
        <v>0</v>
      </c>
      <c r="M39" s="93">
        <f t="shared" si="0"/>
      </c>
      <c r="S39" s="93">
        <f t="shared" si="1"/>
      </c>
      <c r="U39" s="17">
        <f>L39*60+N39</f>
        <v>0</v>
      </c>
      <c r="V39" s="17">
        <f>R39*60+T39</f>
        <v>0</v>
      </c>
      <c r="W39" s="18">
        <f>IF(J39&gt;0,(INT(POWER(18-J39,1.81)*25.4347)),0)</f>
        <v>0</v>
      </c>
      <c r="X39" s="18">
        <f>IF(K39&gt;0,(INT(POWER(82-K39,1.81)*1.53775)),0)</f>
        <v>0</v>
      </c>
      <c r="Y39" s="18">
        <f>IF(N39&lt;&gt;"",(INT(POWER(480-U39,1.85)*0.03768)),0)</f>
        <v>0</v>
      </c>
      <c r="Z39" s="18">
        <f>IF(O39&gt;0,(INT(POWER(O39-75,1.42)*0.8465)),0)</f>
        <v>0</v>
      </c>
      <c r="AA39" s="18">
        <f>IF(P39&gt;0,(INT(POWER(P39-220,1.4)*0.14354)),0)</f>
        <v>0</v>
      </c>
      <c r="AB39" s="18">
        <f>IF(Q39&gt;0,(INT(POWER(Q39-1.5,1.05)*51.39)),0)</f>
        <v>0</v>
      </c>
      <c r="AC39" s="18">
        <f>IF(T39&lt;&gt;"",(INT(POWER(305.5-V39,1.85)*0.08713)),0)</f>
        <v>0</v>
      </c>
    </row>
    <row r="40" spans="2:28" ht="12.75">
      <c r="B40" s="134"/>
      <c r="G40" s="80"/>
      <c r="H40" s="20">
        <f>H39</f>
        <v>0</v>
      </c>
      <c r="M40" s="93">
        <f t="shared" si="0"/>
      </c>
      <c r="S40" s="93">
        <f t="shared" si="1"/>
      </c>
      <c r="U40" s="17">
        <f>L40*60+N40</f>
        <v>0</v>
      </c>
      <c r="W40" s="18">
        <f>IF(J40&gt;0,(INT(POWER(18-J40,1.81)*25.4347)),0)</f>
        <v>0</v>
      </c>
      <c r="X40" s="18">
        <f>IF(K40&gt;0,(INT(POWER(82-K40,1.81)*1.53775)),0)</f>
        <v>0</v>
      </c>
      <c r="Y40" s="18">
        <f>IF(N40&lt;&gt;"",(INT(POWER(480-U40,1.85)*0.03768)),0)</f>
        <v>0</v>
      </c>
      <c r="Z40" s="18">
        <f>IF(O40&gt;0,(INT(POWER(O40-75,1.42)*0.8465)),0)</f>
        <v>0</v>
      </c>
      <c r="AA40" s="18">
        <f>IF(P40&gt;0,(INT(POWER(P40-220,1.4)*0.14354)),0)</f>
        <v>0</v>
      </c>
      <c r="AB40" s="18">
        <f>IF(Q40&gt;0,(INT(POWER(Q40-1.5,1.05)*51.39)),0)</f>
        <v>0</v>
      </c>
    </row>
    <row r="41" spans="2:19" ht="12.75">
      <c r="B41" s="134"/>
      <c r="G41" s="80"/>
      <c r="H41" s="20">
        <f>H39</f>
        <v>0</v>
      </c>
      <c r="M41" s="80"/>
      <c r="S41" s="80"/>
    </row>
    <row r="42" spans="2:29" ht="12.75">
      <c r="B42" s="135">
        <f>IF(H42=0,"","12.")</f>
      </c>
      <c r="G42" s="78">
        <f>IF(H42=0,"",H42)</f>
      </c>
      <c r="H42" s="15">
        <f>SUM(W42:AB43)+AC42</f>
        <v>0</v>
      </c>
      <c r="M42" s="93">
        <f t="shared" si="0"/>
      </c>
      <c r="S42" s="93">
        <f t="shared" si="1"/>
      </c>
      <c r="U42" s="17">
        <f>L42*60+N42</f>
        <v>0</v>
      </c>
      <c r="V42" s="17">
        <f>R42*60+T42</f>
        <v>0</v>
      </c>
      <c r="W42" s="18">
        <f>IF(J42&gt;0,(INT(POWER(18-J42,1.81)*25.4347)),0)</f>
        <v>0</v>
      </c>
      <c r="X42" s="18">
        <f>IF(K42&gt;0,(INT(POWER(82-K42,1.81)*1.53775)),0)</f>
        <v>0</v>
      </c>
      <c r="Y42" s="18">
        <f>IF(N42&lt;&gt;"",(INT(POWER(480-U42,1.85)*0.03768)),0)</f>
        <v>0</v>
      </c>
      <c r="Z42" s="18">
        <f>IF(O42&gt;0,(INT(POWER(O42-75,1.42)*0.8465)),0)</f>
        <v>0</v>
      </c>
      <c r="AA42" s="18">
        <f>IF(P42&gt;0,(INT(POWER(P42-220,1.4)*0.14354)),0)</f>
        <v>0</v>
      </c>
      <c r="AB42" s="18">
        <f>IF(Q42&gt;0,(INT(POWER(Q42-1.5,1.05)*51.39)),0)</f>
        <v>0</v>
      </c>
      <c r="AC42" s="18">
        <f>IF(T42&lt;&gt;"",(INT(POWER(305.5-V42,1.85)*0.08713)),0)</f>
        <v>0</v>
      </c>
    </row>
    <row r="43" spans="2:28" ht="12.75">
      <c r="B43" s="134"/>
      <c r="G43" s="80"/>
      <c r="H43" s="20">
        <f>H42</f>
        <v>0</v>
      </c>
      <c r="M43" s="93">
        <f t="shared" si="0"/>
      </c>
      <c r="S43" s="93">
        <f t="shared" si="1"/>
      </c>
      <c r="U43" s="17">
        <f>L43*60+N43</f>
        <v>0</v>
      </c>
      <c r="W43" s="18">
        <f>IF(J43&gt;0,(INT(POWER(18-J43,1.81)*25.4347)),0)</f>
        <v>0</v>
      </c>
      <c r="X43" s="18">
        <f>IF(K43&gt;0,(INT(POWER(82-K43,1.81)*1.53775)),0)</f>
        <v>0</v>
      </c>
      <c r="Y43" s="18">
        <f>IF(N43&lt;&gt;"",(INT(POWER(480-U43,1.85)*0.03768)),0)</f>
        <v>0</v>
      </c>
      <c r="Z43" s="18">
        <f>IF(O43&gt;0,(INT(POWER(O43-75,1.42)*0.8465)),0)</f>
        <v>0</v>
      </c>
      <c r="AA43" s="18">
        <f>IF(P43&gt;0,(INT(POWER(P43-220,1.4)*0.14354)),0)</f>
        <v>0</v>
      </c>
      <c r="AB43" s="18">
        <f>IF(Q43&gt;0,(INT(POWER(Q43-1.5,1.05)*51.39)),0)</f>
        <v>0</v>
      </c>
    </row>
    <row r="44" spans="2:19" ht="12.75">
      <c r="B44" s="134"/>
      <c r="G44" s="80"/>
      <c r="H44" s="20">
        <f>H42</f>
        <v>0</v>
      </c>
      <c r="M44" s="80"/>
      <c r="S44" s="80"/>
    </row>
    <row r="45" spans="2:29" ht="12.75">
      <c r="B45" s="135">
        <f>IF(H45=0,"","13.")</f>
      </c>
      <c r="G45" s="78">
        <f>IF(H45=0,"",H45)</f>
      </c>
      <c r="H45" s="15">
        <f>SUM(W45:AB46)+AC45</f>
        <v>0</v>
      </c>
      <c r="M45" s="93">
        <f t="shared" si="0"/>
      </c>
      <c r="S45" s="93">
        <f t="shared" si="1"/>
      </c>
      <c r="U45" s="17">
        <f>L45*60+N45</f>
        <v>0</v>
      </c>
      <c r="V45" s="17">
        <f>R45*60+T45</f>
        <v>0</v>
      </c>
      <c r="W45" s="18">
        <f>IF(J45&gt;0,(INT(POWER(18-J45,1.81)*25.4347)),0)</f>
        <v>0</v>
      </c>
      <c r="X45" s="18">
        <f>IF(K45&gt;0,(INT(POWER(82-K45,1.81)*1.53775)),0)</f>
        <v>0</v>
      </c>
      <c r="Y45" s="18">
        <f>IF(N45&lt;&gt;"",(INT(POWER(480-U45,1.85)*0.03768)),0)</f>
        <v>0</v>
      </c>
      <c r="Z45" s="18">
        <f>IF(O45&gt;0,(INT(POWER(O45-75,1.42)*0.8465)),0)</f>
        <v>0</v>
      </c>
      <c r="AA45" s="18">
        <f>IF(P45&gt;0,(INT(POWER(P45-220,1.4)*0.14354)),0)</f>
        <v>0</v>
      </c>
      <c r="AB45" s="18">
        <f>IF(Q45&gt;0,(INT(POWER(Q45-1.5,1.05)*51.39)),0)</f>
        <v>0</v>
      </c>
      <c r="AC45" s="18">
        <f>IF(T45&lt;&gt;"",(INT(POWER(305.5-V45,1.85)*0.08713)),0)</f>
        <v>0</v>
      </c>
    </row>
    <row r="46" spans="2:28" ht="12.75">
      <c r="B46" s="134"/>
      <c r="G46" s="80"/>
      <c r="H46" s="20">
        <f>H45</f>
        <v>0</v>
      </c>
      <c r="M46" s="93">
        <f t="shared" si="0"/>
      </c>
      <c r="S46" s="93">
        <f t="shared" si="1"/>
      </c>
      <c r="U46" s="17">
        <f>L46*60+N46</f>
        <v>0</v>
      </c>
      <c r="W46" s="18">
        <f>IF(J46&gt;0,(INT(POWER(18-J46,1.81)*25.4347)),0)</f>
        <v>0</v>
      </c>
      <c r="X46" s="18">
        <f>IF(K46&gt;0,(INT(POWER(82-K46,1.81)*1.53775)),0)</f>
        <v>0</v>
      </c>
      <c r="Y46" s="18">
        <f>IF(N46&lt;&gt;"",(INT(POWER(480-U46,1.85)*0.03768)),0)</f>
        <v>0</v>
      </c>
      <c r="Z46" s="18">
        <f>IF(O46&gt;0,(INT(POWER(O46-75,1.42)*0.8465)),0)</f>
        <v>0</v>
      </c>
      <c r="AA46" s="18">
        <f>IF(P46&gt;0,(INT(POWER(P46-220,1.4)*0.14354)),0)</f>
        <v>0</v>
      </c>
      <c r="AB46" s="18">
        <f>IF(Q46&gt;0,(INT(POWER(Q46-1.5,1.05)*51.39)),0)</f>
        <v>0</v>
      </c>
    </row>
    <row r="47" spans="2:19" ht="12.75">
      <c r="B47" s="134"/>
      <c r="G47" s="80"/>
      <c r="H47" s="20">
        <f>H45</f>
        <v>0</v>
      </c>
      <c r="M47" s="80"/>
      <c r="S47" s="80"/>
    </row>
    <row r="48" spans="2:29" ht="12.75">
      <c r="B48" s="135">
        <f>IF(H48=0,"","14.")</f>
      </c>
      <c r="G48" s="78">
        <f>IF(H48=0,"",H48)</f>
      </c>
      <c r="H48" s="15">
        <f>SUM(W48:AB49)+AC48</f>
        <v>0</v>
      </c>
      <c r="M48" s="93">
        <f t="shared" si="0"/>
      </c>
      <c r="S48" s="93">
        <f t="shared" si="1"/>
      </c>
      <c r="U48" s="17">
        <f>L48*60+N48</f>
        <v>0</v>
      </c>
      <c r="V48" s="17">
        <f>R48*60+T48</f>
        <v>0</v>
      </c>
      <c r="W48" s="18">
        <f>IF(J48&gt;0,(INT(POWER(18-J48,1.81)*25.4347)),0)</f>
        <v>0</v>
      </c>
      <c r="X48" s="18">
        <f>IF(K48&gt;0,(INT(POWER(82-K48,1.81)*1.53775)),0)</f>
        <v>0</v>
      </c>
      <c r="Y48" s="18">
        <f>IF(N48&lt;&gt;"",(INT(POWER(480-U48,1.85)*0.03768)),0)</f>
        <v>0</v>
      </c>
      <c r="Z48" s="18">
        <f>IF(O48&gt;0,(INT(POWER(O48-75,1.42)*0.8465)),0)</f>
        <v>0</v>
      </c>
      <c r="AA48" s="18">
        <f>IF(P48&gt;0,(INT(POWER(P48-220,1.4)*0.14354)),0)</f>
        <v>0</v>
      </c>
      <c r="AB48" s="18">
        <f>IF(Q48&gt;0,(INT(POWER(Q48-1.5,1.05)*51.39)),0)</f>
        <v>0</v>
      </c>
      <c r="AC48" s="18">
        <f>IF(T48&lt;&gt;"",(INT(POWER(305.5-V48,1.85)*0.08713)),0)</f>
        <v>0</v>
      </c>
    </row>
    <row r="49" spans="2:28" ht="12.75">
      <c r="B49" s="134"/>
      <c r="G49" s="80"/>
      <c r="H49" s="20">
        <f>H48</f>
        <v>0</v>
      </c>
      <c r="M49" s="93">
        <f t="shared" si="0"/>
      </c>
      <c r="S49" s="93">
        <f t="shared" si="1"/>
      </c>
      <c r="U49" s="17">
        <f>L49*60+N49</f>
        <v>0</v>
      </c>
      <c r="W49" s="18">
        <f>IF(J49&gt;0,(INT(POWER(18-J49,1.81)*25.4347)),0)</f>
        <v>0</v>
      </c>
      <c r="X49" s="18">
        <f>IF(K49&gt;0,(INT(POWER(82-K49,1.81)*1.53775)),0)</f>
        <v>0</v>
      </c>
      <c r="Y49" s="18">
        <f>IF(N49&lt;&gt;"",(INT(POWER(480-U49,1.85)*0.03768)),0)</f>
        <v>0</v>
      </c>
      <c r="Z49" s="18">
        <f>IF(O49&gt;0,(INT(POWER(O49-75,1.42)*0.8465)),0)</f>
        <v>0</v>
      </c>
      <c r="AA49" s="18">
        <f>IF(P49&gt;0,(INT(POWER(P49-220,1.4)*0.14354)),0)</f>
        <v>0</v>
      </c>
      <c r="AB49" s="18">
        <f>IF(Q49&gt;0,(INT(POWER(Q49-1.5,1.05)*51.39)),0)</f>
        <v>0</v>
      </c>
    </row>
    <row r="50" spans="2:19" ht="12.75">
      <c r="B50" s="134"/>
      <c r="G50" s="80"/>
      <c r="H50" s="20">
        <f>H48</f>
        <v>0</v>
      </c>
      <c r="M50" s="80"/>
      <c r="S50" s="80"/>
    </row>
    <row r="51" spans="2:29" ht="12.75">
      <c r="B51" s="135">
        <f>IF(H51=0,"","15.")</f>
      </c>
      <c r="G51" s="78">
        <f>IF(H51=0,"",H51)</f>
      </c>
      <c r="H51" s="15">
        <f>SUM(W51:AB52)+AC51</f>
        <v>0</v>
      </c>
      <c r="M51" s="93">
        <f t="shared" si="0"/>
      </c>
      <c r="S51" s="93">
        <f t="shared" si="1"/>
      </c>
      <c r="U51" s="17">
        <f>L51*60+N51</f>
        <v>0</v>
      </c>
      <c r="V51" s="17">
        <f>R51*60+T51</f>
        <v>0</v>
      </c>
      <c r="W51" s="18">
        <f>IF(J51&gt;0,(INT(POWER(18-J51,1.81)*25.4347)),0)</f>
        <v>0</v>
      </c>
      <c r="X51" s="18">
        <f>IF(K51&gt;0,(INT(POWER(82-K51,1.81)*1.53775)),0)</f>
        <v>0</v>
      </c>
      <c r="Y51" s="18">
        <f>IF(N51&lt;&gt;"",(INT(POWER(480-U51,1.85)*0.03768)),0)</f>
        <v>0</v>
      </c>
      <c r="Z51" s="18">
        <f>IF(O51&gt;0,(INT(POWER(O51-75,1.42)*0.8465)),0)</f>
        <v>0</v>
      </c>
      <c r="AA51" s="18">
        <f>IF(P51&gt;0,(INT(POWER(P51-220,1.4)*0.14354)),0)</f>
        <v>0</v>
      </c>
      <c r="AB51" s="18">
        <f>IF(Q51&gt;0,(INT(POWER(Q51-1.5,1.05)*51.39)),0)</f>
        <v>0</v>
      </c>
      <c r="AC51" s="18">
        <f>IF(T51&lt;&gt;"",(INT(POWER(305.5-V51,1.85)*0.08713)),0)</f>
        <v>0</v>
      </c>
    </row>
    <row r="52" spans="2:28" ht="12.75">
      <c r="B52" s="134"/>
      <c r="G52" s="80"/>
      <c r="H52" s="20">
        <f>H51</f>
        <v>0</v>
      </c>
      <c r="M52" s="93">
        <f t="shared" si="0"/>
      </c>
      <c r="S52" s="93">
        <f t="shared" si="1"/>
      </c>
      <c r="U52" s="17">
        <f>L52*60+N52</f>
        <v>0</v>
      </c>
      <c r="W52" s="18">
        <f>IF(J52&gt;0,(INT(POWER(18-J52,1.81)*25.4347)),0)</f>
        <v>0</v>
      </c>
      <c r="X52" s="18">
        <f>IF(K52&gt;0,(INT(POWER(82-K52,1.81)*1.53775)),0)</f>
        <v>0</v>
      </c>
      <c r="Y52" s="18">
        <f>IF(N52&lt;&gt;"",(INT(POWER(480-U52,1.85)*0.03768)),0)</f>
        <v>0</v>
      </c>
      <c r="Z52" s="18">
        <f>IF(O52&gt;0,(INT(POWER(O52-75,1.42)*0.8465)),0)</f>
        <v>0</v>
      </c>
      <c r="AA52" s="18">
        <f>IF(P52&gt;0,(INT(POWER(P52-220,1.4)*0.14354)),0)</f>
        <v>0</v>
      </c>
      <c r="AB52" s="18">
        <f>IF(Q52&gt;0,(INT(POWER(Q52-1.5,1.05)*51.39)),0)</f>
        <v>0</v>
      </c>
    </row>
    <row r="53" spans="2:19" ht="12.75">
      <c r="B53" s="134"/>
      <c r="G53" s="80"/>
      <c r="H53" s="20">
        <f>H51</f>
        <v>0</v>
      </c>
      <c r="M53" s="80"/>
      <c r="S53" s="80"/>
    </row>
    <row r="54" spans="2:29" ht="12.75">
      <c r="B54" s="135">
        <f>IF(H54=0,"","16.")</f>
      </c>
      <c r="G54" s="78">
        <f>IF(H54=0,"",H54)</f>
      </c>
      <c r="H54" s="15">
        <f>SUM(W54:AB55)+AC54</f>
        <v>0</v>
      </c>
      <c r="M54" s="93">
        <f t="shared" si="0"/>
      </c>
      <c r="S54" s="93">
        <f t="shared" si="1"/>
      </c>
      <c r="U54" s="17">
        <f>L54*60+N54</f>
        <v>0</v>
      </c>
      <c r="V54" s="17">
        <f>R54*60+T54</f>
        <v>0</v>
      </c>
      <c r="W54" s="18">
        <f>IF(J54&gt;0,(INT(POWER(18-J54,1.81)*25.4347)),0)</f>
        <v>0</v>
      </c>
      <c r="X54" s="18">
        <f>IF(K54&gt;0,(INT(POWER(82-K54,1.81)*1.53775)),0)</f>
        <v>0</v>
      </c>
      <c r="Y54" s="18">
        <f>IF(N54&lt;&gt;"",(INT(POWER(480-U54,1.85)*0.03768)),0)</f>
        <v>0</v>
      </c>
      <c r="Z54" s="18">
        <f>IF(O54&gt;0,(INT(POWER(O54-75,1.42)*0.8465)),0)</f>
        <v>0</v>
      </c>
      <c r="AA54" s="18">
        <f>IF(P54&gt;0,(INT(POWER(P54-220,1.4)*0.14354)),0)</f>
        <v>0</v>
      </c>
      <c r="AB54" s="18">
        <f>IF(Q54&gt;0,(INT(POWER(Q54-1.5,1.05)*51.39)),0)</f>
        <v>0</v>
      </c>
      <c r="AC54" s="18">
        <f>IF(T54&lt;&gt;"",(INT(POWER(305.5-V54,1.85)*0.08713)),0)</f>
        <v>0</v>
      </c>
    </row>
    <row r="55" spans="2:28" ht="12.75">
      <c r="B55" s="134"/>
      <c r="G55" s="80"/>
      <c r="H55" s="20">
        <f>H54</f>
        <v>0</v>
      </c>
      <c r="M55" s="93">
        <f t="shared" si="0"/>
      </c>
      <c r="S55" s="93">
        <f t="shared" si="1"/>
      </c>
      <c r="U55" s="17">
        <f>L55*60+N55</f>
        <v>0</v>
      </c>
      <c r="W55" s="18">
        <f>IF(J55&gt;0,(INT(POWER(18-J55,1.81)*25.4347)),0)</f>
        <v>0</v>
      </c>
      <c r="X55" s="18">
        <f>IF(K55&gt;0,(INT(POWER(82-K55,1.81)*1.53775)),0)</f>
        <v>0</v>
      </c>
      <c r="Y55" s="18">
        <f>IF(N55&lt;&gt;"",(INT(POWER(480-U55,1.85)*0.03768)),0)</f>
        <v>0</v>
      </c>
      <c r="Z55" s="18">
        <f>IF(O55&gt;0,(INT(POWER(O55-75,1.42)*0.8465)),0)</f>
        <v>0</v>
      </c>
      <c r="AA55" s="18">
        <f>IF(P55&gt;0,(INT(POWER(P55-220,1.4)*0.14354)),0)</f>
        <v>0</v>
      </c>
      <c r="AB55" s="18">
        <f>IF(Q55&gt;0,(INT(POWER(Q55-1.5,1.05)*51.39)),0)</f>
        <v>0</v>
      </c>
    </row>
    <row r="56" spans="2:19" ht="12.75">
      <c r="B56" s="134"/>
      <c r="G56" s="80"/>
      <c r="H56" s="20">
        <f>H54</f>
        <v>0</v>
      </c>
      <c r="M56" s="80"/>
      <c r="S56" s="80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5.125" style="2" customWidth="1"/>
    <col min="7" max="7" width="7.625" style="28" customWidth="1"/>
    <col min="8" max="8" width="7.75390625" style="29" hidden="1" customWidth="1"/>
    <col min="9" max="9" width="1.25" style="30" customWidth="1"/>
    <col min="10" max="10" width="5.625" style="26" customWidth="1"/>
    <col min="11" max="11" width="6.125" style="13" customWidth="1"/>
    <col min="12" max="12" width="2.25390625" style="5" customWidth="1"/>
    <col min="13" max="13" width="1.12109375" style="1" customWidth="1"/>
    <col min="14" max="14" width="4.75390625" style="105" customWidth="1"/>
    <col min="15" max="15" width="6.125" style="22" customWidth="1"/>
    <col min="16" max="16" width="5.125" style="22" customWidth="1"/>
    <col min="17" max="17" width="6.125" style="6" customWidth="1"/>
    <col min="18" max="18" width="2.75390625" style="23" customWidth="1"/>
    <col min="19" max="19" width="1.00390625" style="1" customWidth="1"/>
    <col min="20" max="20" width="4.875" style="105" customWidth="1"/>
    <col min="21" max="21" width="19.75390625" style="16" hidden="1" customWidth="1"/>
    <col min="22" max="22" width="9.125" style="16" hidden="1" customWidth="1"/>
    <col min="23" max="29" width="9.125" style="11" hidden="1" customWidth="1"/>
    <col min="30" max="16384" width="9.125" style="2" customWidth="1"/>
  </cols>
  <sheetData>
    <row r="1" spans="2:20" ht="15.75">
      <c r="B1" s="147" t="s">
        <v>20</v>
      </c>
      <c r="C1" s="33"/>
      <c r="D1" s="33"/>
      <c r="E1" s="33"/>
      <c r="F1" s="33"/>
      <c r="G1" s="36"/>
      <c r="H1" s="34"/>
      <c r="I1" s="33"/>
      <c r="J1" s="35"/>
      <c r="K1" s="35"/>
      <c r="L1" s="99"/>
      <c r="O1" s="32" t="s">
        <v>38</v>
      </c>
      <c r="P1" s="33"/>
      <c r="Q1" s="40"/>
      <c r="R1" s="99"/>
      <c r="S1" s="32"/>
      <c r="T1" s="108"/>
    </row>
    <row r="2" spans="2:20" ht="12.75">
      <c r="B2" s="148" t="s">
        <v>34</v>
      </c>
      <c r="C2" s="32"/>
      <c r="D2" s="33"/>
      <c r="E2" s="33"/>
      <c r="F2" s="33"/>
      <c r="G2" s="36"/>
      <c r="H2" s="34"/>
      <c r="I2" s="33"/>
      <c r="J2" s="35"/>
      <c r="K2" s="35"/>
      <c r="L2" s="99"/>
      <c r="O2" s="33" t="s">
        <v>44</v>
      </c>
      <c r="P2" s="33"/>
      <c r="Q2" s="40"/>
      <c r="R2" s="99"/>
      <c r="S2" s="32"/>
      <c r="T2" s="108"/>
    </row>
    <row r="3" spans="2:20" ht="12.75">
      <c r="B3" s="145" t="s">
        <v>45</v>
      </c>
      <c r="C3" s="33"/>
      <c r="D3" s="33"/>
      <c r="E3" s="30" t="s">
        <v>52</v>
      </c>
      <c r="F3" s="30"/>
      <c r="G3" s="97"/>
      <c r="K3" s="26"/>
      <c r="L3" s="42"/>
      <c r="O3" s="39" t="s">
        <v>43</v>
      </c>
      <c r="P3" s="33"/>
      <c r="Q3" s="40"/>
      <c r="R3" s="99"/>
      <c r="S3" s="32"/>
      <c r="T3" s="108"/>
    </row>
    <row r="4" spans="2:20" ht="12.75">
      <c r="B4" s="145" t="s">
        <v>41</v>
      </c>
      <c r="C4" s="30"/>
      <c r="D4" s="30"/>
      <c r="E4" s="43" t="s">
        <v>42</v>
      </c>
      <c r="G4" s="44" t="s">
        <v>40</v>
      </c>
      <c r="I4" s="26"/>
      <c r="J4" s="164">
        <v>37531</v>
      </c>
      <c r="K4" s="164"/>
      <c r="L4" s="42"/>
      <c r="M4" s="28"/>
      <c r="N4" s="106"/>
      <c r="O4" s="33" t="s">
        <v>39</v>
      </c>
      <c r="P4" s="39"/>
      <c r="Q4" s="40"/>
      <c r="R4" s="41"/>
      <c r="S4" s="32"/>
      <c r="T4" s="108"/>
    </row>
    <row r="5" ht="12.75">
      <c r="W5" s="11" t="s">
        <v>18</v>
      </c>
    </row>
    <row r="6" spans="2:29" ht="12.75">
      <c r="B6" s="74" t="s">
        <v>10</v>
      </c>
      <c r="C6" s="36"/>
      <c r="D6" s="36"/>
      <c r="E6" s="36" t="s">
        <v>36</v>
      </c>
      <c r="F6" s="129" t="s">
        <v>111</v>
      </c>
      <c r="G6" s="132" t="s">
        <v>11</v>
      </c>
      <c r="H6" s="37" t="s">
        <v>11</v>
      </c>
      <c r="I6" s="36"/>
      <c r="J6" s="126" t="s">
        <v>72</v>
      </c>
      <c r="K6" s="126" t="s">
        <v>73</v>
      </c>
      <c r="L6" s="165" t="s">
        <v>74</v>
      </c>
      <c r="M6" s="165"/>
      <c r="N6" s="165"/>
      <c r="O6" s="121" t="s">
        <v>6</v>
      </c>
      <c r="P6" s="121" t="s">
        <v>7</v>
      </c>
      <c r="Q6" s="122" t="s">
        <v>8</v>
      </c>
      <c r="R6" s="165" t="s">
        <v>9</v>
      </c>
      <c r="S6" s="165"/>
      <c r="T6" s="165"/>
      <c r="U6" s="24" t="s">
        <v>15</v>
      </c>
      <c r="V6" s="24" t="s">
        <v>16</v>
      </c>
      <c r="W6" s="11" t="s">
        <v>17</v>
      </c>
      <c r="X6" s="11" t="s">
        <v>14</v>
      </c>
      <c r="Y6" s="11" t="s">
        <v>4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117"/>
      <c r="C7" s="36"/>
      <c r="D7" s="36"/>
      <c r="E7" s="36" t="s">
        <v>13</v>
      </c>
      <c r="F7" s="129" t="s">
        <v>110</v>
      </c>
      <c r="G7" s="132" t="s">
        <v>12</v>
      </c>
      <c r="H7" s="37" t="s">
        <v>12</v>
      </c>
      <c r="I7" s="36"/>
      <c r="J7" s="38" t="s">
        <v>19</v>
      </c>
      <c r="K7" s="38" t="s">
        <v>19</v>
      </c>
      <c r="L7" s="166" t="s">
        <v>21</v>
      </c>
      <c r="M7" s="166"/>
      <c r="N7" s="166"/>
      <c r="O7" s="117" t="s">
        <v>2</v>
      </c>
      <c r="P7" s="117" t="s">
        <v>2</v>
      </c>
      <c r="Q7" s="123" t="s">
        <v>3</v>
      </c>
      <c r="R7" s="167" t="s">
        <v>37</v>
      </c>
      <c r="S7" s="167"/>
      <c r="T7" s="167"/>
    </row>
    <row r="8" spans="2:19" ht="12.75">
      <c r="B8" s="146"/>
      <c r="G8" s="32"/>
      <c r="M8" s="32"/>
      <c r="S8" s="32"/>
    </row>
    <row r="9" spans="2:29" ht="12.75">
      <c r="B9" s="135" t="str">
        <f>IF(H9=0,"","1.")</f>
        <v>1.</v>
      </c>
      <c r="E9" s="2" t="s">
        <v>23</v>
      </c>
      <c r="F9" s="2" t="s">
        <v>25</v>
      </c>
      <c r="G9" s="78">
        <f>IF(H9=0,"",H9)</f>
        <v>8135</v>
      </c>
      <c r="H9" s="29">
        <f>SUM(W9:AB10)+AC9</f>
        <v>8135</v>
      </c>
      <c r="J9" s="27">
        <v>8.5</v>
      </c>
      <c r="K9" s="14">
        <v>28.1</v>
      </c>
      <c r="L9" s="5">
        <v>2</v>
      </c>
      <c r="M9" s="95">
        <f>IF(N9=0,"",":")</f>
      </c>
      <c r="N9" s="105">
        <v>0</v>
      </c>
      <c r="O9" s="3">
        <v>144</v>
      </c>
      <c r="P9" s="3">
        <v>441</v>
      </c>
      <c r="Q9" s="6">
        <v>9.91</v>
      </c>
      <c r="R9" s="23">
        <v>2</v>
      </c>
      <c r="S9" s="95">
        <f aca="true" t="shared" si="0" ref="S9:S55">IF(T9=0,"",":")</f>
      </c>
      <c r="T9" s="105">
        <v>0</v>
      </c>
      <c r="U9" s="16">
        <f>L9*60+N9</f>
        <v>120</v>
      </c>
      <c r="V9" s="16">
        <f>R9*60+T9</f>
        <v>120</v>
      </c>
      <c r="W9" s="25">
        <f>IF(J9&gt;0,(INT(POWER(12.76-J9,1.81)*46.0849)),0)</f>
        <v>635</v>
      </c>
      <c r="X9" s="25">
        <f>IF(K9&gt;0,(INT(POWER(42.26-K9,1.81)*4.99087)),0)</f>
        <v>604</v>
      </c>
      <c r="Y9" s="152">
        <f>IF(N9&lt;&gt;"",(INT(POWER(254-U9,1.88)*0.11193)),0)</f>
        <v>1116</v>
      </c>
      <c r="Z9" s="25">
        <f>IF(O9&gt;0,(INT(POWER(O9-75,1.348)*1.84523)),0)</f>
        <v>555</v>
      </c>
      <c r="AA9" s="25">
        <f>IF(P9&gt;0,(INT(POWER(P9-210,1.41)*0.188807)),0)</f>
        <v>406</v>
      </c>
      <c r="AB9" s="25">
        <f>IF(Q9&gt;0,(INT(POWER(Q9-1.5,1.05)*56.0211)),0)</f>
        <v>524</v>
      </c>
      <c r="AC9" s="18">
        <f>IF(T9&lt;&gt;"",(INT(POWER(305.5-V9,1.85)*0.08713)),0)</f>
        <v>1369</v>
      </c>
    </row>
    <row r="10" spans="2:28" ht="12.75">
      <c r="B10" s="146"/>
      <c r="E10" s="2" t="s">
        <v>24</v>
      </c>
      <c r="G10" s="32"/>
      <c r="H10" s="31">
        <f>H9</f>
        <v>8135</v>
      </c>
      <c r="J10" s="27">
        <v>8.9</v>
      </c>
      <c r="K10" s="14">
        <v>28.6</v>
      </c>
      <c r="L10" s="5">
        <v>2</v>
      </c>
      <c r="M10" s="95" t="str">
        <f aca="true" t="shared" si="1" ref="M10:M55">IF(N10=0,"",":")</f>
        <v>:</v>
      </c>
      <c r="N10" s="105">
        <v>39</v>
      </c>
      <c r="O10" s="3">
        <v>136</v>
      </c>
      <c r="P10" s="3">
        <v>431</v>
      </c>
      <c r="Q10" s="6">
        <v>7.92</v>
      </c>
      <c r="S10" s="95"/>
      <c r="U10" s="16">
        <f>L10*60+N10</f>
        <v>159</v>
      </c>
      <c r="W10" s="25">
        <f>IF(J10&gt;0,(INT(POWER(12.76-J10,1.81)*46.0849)),0)</f>
        <v>531</v>
      </c>
      <c r="X10" s="25">
        <f>IF(K10&gt;0,(INT(POWER(42.26-K10,1.81)*4.99087)),0)</f>
        <v>566</v>
      </c>
      <c r="Y10" s="152">
        <f>IF(N10&lt;&gt;"",(INT(POWER(254-U10,1.88)*0.11193)),0)</f>
        <v>584</v>
      </c>
      <c r="Z10" s="25">
        <f>IF(O10&gt;0,(INT(POWER(O10-75,1.348)*1.84523)),0)</f>
        <v>470</v>
      </c>
      <c r="AA10" s="25">
        <f>IF(P10&gt;0,(INT(POWER(P10-210,1.41)*0.188807)),0)</f>
        <v>381</v>
      </c>
      <c r="AB10" s="25">
        <f>IF(Q10&gt;0,(INT(POWER(Q10-1.5,1.05)*56.0211)),0)</f>
        <v>394</v>
      </c>
    </row>
    <row r="11" spans="2:19" ht="12.75">
      <c r="B11" s="146"/>
      <c r="G11" s="32"/>
      <c r="H11" s="31">
        <f>H9</f>
        <v>8135</v>
      </c>
      <c r="J11" s="27"/>
      <c r="K11" s="14"/>
      <c r="M11" s="32"/>
      <c r="O11" s="3"/>
      <c r="P11" s="3"/>
      <c r="S11" s="95"/>
    </row>
    <row r="12" spans="2:29" ht="12.75">
      <c r="B12" s="135" t="str">
        <f>IF(H12=0,"","2.")</f>
        <v>2.</v>
      </c>
      <c r="E12" s="2" t="s">
        <v>66</v>
      </c>
      <c r="F12" s="2" t="s">
        <v>25</v>
      </c>
      <c r="G12" s="78">
        <f>IF(H12=0,"",H12)</f>
        <v>8152</v>
      </c>
      <c r="H12" s="29">
        <f>SUM(W12:AB13)+AC12</f>
        <v>8152</v>
      </c>
      <c r="J12" s="27">
        <v>8</v>
      </c>
      <c r="K12" s="14">
        <v>26</v>
      </c>
      <c r="L12" s="5">
        <v>2</v>
      </c>
      <c r="M12" s="95" t="str">
        <f t="shared" si="1"/>
        <v>:</v>
      </c>
      <c r="N12" s="105">
        <v>20</v>
      </c>
      <c r="O12" s="3">
        <v>144</v>
      </c>
      <c r="P12" s="3">
        <v>410</v>
      </c>
      <c r="Q12" s="6">
        <v>11</v>
      </c>
      <c r="R12" s="23">
        <v>2</v>
      </c>
      <c r="S12" s="95" t="str">
        <f t="shared" si="0"/>
        <v>:</v>
      </c>
      <c r="T12" s="105">
        <v>35.8</v>
      </c>
      <c r="U12" s="16">
        <f>L12*60+N12</f>
        <v>140</v>
      </c>
      <c r="V12" s="16">
        <f>R12*60+T12</f>
        <v>155.8</v>
      </c>
      <c r="W12" s="25">
        <f>IF(J12&gt;0,(INT(POWER(12.76-J12,1.81)*46.0849)),0)</f>
        <v>776</v>
      </c>
      <c r="X12" s="25">
        <f>IF(K12&gt;0,(INT(POWER(42.26-K12,1.81)*4.99087)),0)</f>
        <v>776</v>
      </c>
      <c r="Y12" s="152">
        <f>IF(N12&lt;&gt;"",(INT(POWER(254-U12,1.88)*0.11193)),0)</f>
        <v>824</v>
      </c>
      <c r="Z12" s="25">
        <f>IF(O12&gt;0,(INT(POWER(O12-75,1.348)*1.84523)),0)</f>
        <v>555</v>
      </c>
      <c r="AA12" s="25">
        <f>IF(P12&gt;0,(INT(POWER(P12-210,1.41)*0.188807)),0)</f>
        <v>331</v>
      </c>
      <c r="AB12" s="25">
        <f>IF(Q12&gt;0,(INT(POWER(Q12-1.5,1.05)*56.0211)),0)</f>
        <v>595</v>
      </c>
      <c r="AC12" s="18">
        <f>IF(T12&lt;&gt;"",(INT(POWER(305.5-V12,1.85)*0.08713)),0)</f>
        <v>921</v>
      </c>
    </row>
    <row r="13" spans="2:28" ht="12.75">
      <c r="B13" s="146"/>
      <c r="E13" s="2" t="s">
        <v>67</v>
      </c>
      <c r="G13" s="32"/>
      <c r="H13" s="31">
        <f>H12</f>
        <v>8152</v>
      </c>
      <c r="J13" s="27">
        <v>9</v>
      </c>
      <c r="K13" s="14">
        <v>27</v>
      </c>
      <c r="L13" s="5">
        <v>2</v>
      </c>
      <c r="M13" s="95" t="str">
        <f t="shared" si="1"/>
        <v>:</v>
      </c>
      <c r="N13" s="105">
        <v>30</v>
      </c>
      <c r="O13" s="3">
        <v>148</v>
      </c>
      <c r="P13" s="3">
        <v>420</v>
      </c>
      <c r="Q13" s="6">
        <v>10</v>
      </c>
      <c r="S13" s="95">
        <f t="shared" si="0"/>
      </c>
      <c r="U13" s="16">
        <f>L13*60+N13</f>
        <v>150</v>
      </c>
      <c r="W13" s="25">
        <f>IF(J13&gt;0,(INT(POWER(12.76-J13,1.81)*46.0849)),0)</f>
        <v>506</v>
      </c>
      <c r="X13" s="25">
        <f>IF(K13&gt;0,(INT(POWER(42.26-K13,1.81)*4.99087)),0)</f>
        <v>692</v>
      </c>
      <c r="Y13" s="152">
        <f>IF(N13&lt;&gt;"",(INT(POWER(254-U13,1.88)*0.11193)),0)</f>
        <v>693</v>
      </c>
      <c r="Z13" s="25">
        <f>IF(O13&gt;0,(INT(POWER(O13-75,1.348)*1.84523)),0)</f>
        <v>599</v>
      </c>
      <c r="AA13" s="25">
        <f>IF(P13&gt;0,(INT(POWER(P13-210,1.41)*0.188807)),0)</f>
        <v>355</v>
      </c>
      <c r="AB13" s="25">
        <f>IF(Q13&gt;0,(INT(POWER(Q13-1.5,1.05)*56.0211)),0)</f>
        <v>529</v>
      </c>
    </row>
    <row r="14" spans="2:19" ht="12.75">
      <c r="B14" s="146"/>
      <c r="G14" s="112"/>
      <c r="H14" s="31">
        <f>H12</f>
        <v>8152</v>
      </c>
      <c r="J14" s="27"/>
      <c r="K14" s="14"/>
      <c r="M14" s="32"/>
      <c r="O14" s="3"/>
      <c r="P14" s="3"/>
      <c r="S14" s="32"/>
    </row>
    <row r="15" spans="2:29" ht="12.75">
      <c r="B15" s="135">
        <f>IF(H15=0,"","3.")</f>
      </c>
      <c r="G15" s="78">
        <f>IF(H15=0,"",H15)</f>
      </c>
      <c r="H15" s="29">
        <f>SUM(W15:AB16)+AC15</f>
        <v>0</v>
      </c>
      <c r="J15" s="27"/>
      <c r="K15" s="14"/>
      <c r="M15" s="95">
        <f t="shared" si="1"/>
      </c>
      <c r="O15" s="3"/>
      <c r="P15" s="3"/>
      <c r="S15" s="95">
        <f t="shared" si="0"/>
      </c>
      <c r="U15" s="16">
        <f>L15*60+N15</f>
        <v>0</v>
      </c>
      <c r="V15" s="16">
        <f>R15*60+T15</f>
        <v>0</v>
      </c>
      <c r="W15" s="25">
        <f>IF(J15&gt;0,(INT(POWER(12.76-J15,1.81)*46.0849)),0)</f>
        <v>0</v>
      </c>
      <c r="X15" s="25">
        <f>IF(K15&gt;0,(INT(POWER(42.26-K15,1.81)*4.99087)),0)</f>
        <v>0</v>
      </c>
      <c r="Y15" s="152">
        <f>IF(N15&lt;&gt;"",(INT(POWER(254-U15,1.88)*0.11193)),0)</f>
        <v>0</v>
      </c>
      <c r="Z15" s="25">
        <f>IF(O15&gt;0,(INT(POWER(O15-75,1.348)*1.84523)),0)</f>
        <v>0</v>
      </c>
      <c r="AA15" s="25">
        <f>IF(P15&gt;0,(INT(POWER(P15-210,1.41)*0.188807)),0)</f>
        <v>0</v>
      </c>
      <c r="AB15" s="25">
        <f>IF(Q15&gt;0,(INT(POWER(Q15-1.5,1.05)*56.0211)),0)</f>
        <v>0</v>
      </c>
      <c r="AC15" s="18">
        <f>IF(T15&lt;&gt;"",(INT(POWER(305.5-V15,1.85)*0.08713)),0)</f>
        <v>0</v>
      </c>
    </row>
    <row r="16" spans="2:28" ht="12.75">
      <c r="B16" s="146"/>
      <c r="G16" s="32"/>
      <c r="H16" s="31">
        <f>H15</f>
        <v>0</v>
      </c>
      <c r="J16" s="27"/>
      <c r="K16" s="14"/>
      <c r="M16" s="95">
        <f t="shared" si="1"/>
      </c>
      <c r="O16" s="3"/>
      <c r="P16" s="3"/>
      <c r="S16" s="95">
        <f t="shared" si="0"/>
      </c>
      <c r="U16" s="16">
        <f>L16*60+N16</f>
        <v>0</v>
      </c>
      <c r="W16" s="25">
        <f>IF(J16&gt;0,(INT(POWER(12.76-J16,1.81)*46.0849)),0)</f>
        <v>0</v>
      </c>
      <c r="X16" s="25">
        <f>IF(K16&gt;0,(INT(POWER(42.26-K16,1.81)*4.99087)),0)</f>
        <v>0</v>
      </c>
      <c r="Y16" s="152">
        <f>IF(N16&lt;&gt;"",(INT(POWER(254-U16,1.88)*0.11193)),0)</f>
        <v>0</v>
      </c>
      <c r="Z16" s="25">
        <f>IF(O16&gt;0,(INT(POWER(O16-75,1.348)*1.84523)),0)</f>
        <v>0</v>
      </c>
      <c r="AA16" s="25">
        <f>IF(P16&gt;0,(INT(POWER(P16-210,1.41)*0.188807)),0)</f>
        <v>0</v>
      </c>
      <c r="AB16" s="25">
        <f>IF(Q16&gt;0,(INT(POWER(Q16-1.5,1.05)*56.0211)),0)</f>
        <v>0</v>
      </c>
    </row>
    <row r="17" spans="2:19" ht="12.75">
      <c r="B17" s="146"/>
      <c r="G17" s="32"/>
      <c r="H17" s="31">
        <f>H15</f>
        <v>0</v>
      </c>
      <c r="M17" s="32"/>
      <c r="S17" s="32"/>
    </row>
    <row r="18" spans="2:29" ht="12.75">
      <c r="B18" s="135">
        <f>IF(H18=0,"","4.")</f>
      </c>
      <c r="G18" s="78">
        <f>IF(H18=0,"",H18)</f>
      </c>
      <c r="H18" s="29">
        <f>SUM(W18:AB19)+AC18</f>
        <v>0</v>
      </c>
      <c r="J18" s="27"/>
      <c r="K18" s="14"/>
      <c r="M18" s="95">
        <f t="shared" si="1"/>
      </c>
      <c r="O18" s="3"/>
      <c r="P18" s="3"/>
      <c r="S18" s="95">
        <f t="shared" si="0"/>
      </c>
      <c r="U18" s="16">
        <f>L18*60+N18</f>
        <v>0</v>
      </c>
      <c r="V18" s="16">
        <f>R18*60+T18</f>
        <v>0</v>
      </c>
      <c r="W18" s="25">
        <f>IF(J18&gt;0,(INT(POWER(12.76-J18,1.81)*46.0849)),0)</f>
        <v>0</v>
      </c>
      <c r="X18" s="25">
        <f>IF(K18&gt;0,(INT(POWER(42.26-K18,1.81)*4.99087)),0)</f>
        <v>0</v>
      </c>
      <c r="Y18" s="152">
        <f>IF(N18&lt;&gt;"",(INT(POWER(254-U18,1.88)*0.11193)),0)</f>
        <v>0</v>
      </c>
      <c r="Z18" s="25">
        <f>IF(O18&gt;0,(INT(POWER(O18-75,1.348)*1.84523)),0)</f>
        <v>0</v>
      </c>
      <c r="AA18" s="25">
        <f>IF(P18&gt;0,(INT(POWER(P18-210,1.41)*0.188807)),0)</f>
        <v>0</v>
      </c>
      <c r="AB18" s="25">
        <f>IF(Q18&gt;0,(INT(POWER(Q18-1.5,1.05)*56.0211)),0)</f>
        <v>0</v>
      </c>
      <c r="AC18" s="18">
        <f>IF(T18&lt;&gt;"",(INT(POWER(305.5-V18,1.85)*0.08713)),0)</f>
        <v>0</v>
      </c>
    </row>
    <row r="19" spans="2:28" ht="12.75">
      <c r="B19" s="146"/>
      <c r="G19" s="32"/>
      <c r="H19" s="31">
        <f>H18</f>
        <v>0</v>
      </c>
      <c r="J19" s="27"/>
      <c r="K19" s="14"/>
      <c r="M19" s="95">
        <f t="shared" si="1"/>
      </c>
      <c r="O19" s="3"/>
      <c r="P19" s="3"/>
      <c r="S19" s="95">
        <f t="shared" si="0"/>
      </c>
      <c r="U19" s="16">
        <f>L19*60+N19</f>
        <v>0</v>
      </c>
      <c r="W19" s="25">
        <f>IF(J19&gt;0,(INT(POWER(12.76-J19,1.81)*46.0849)),0)</f>
        <v>0</v>
      </c>
      <c r="X19" s="25">
        <f>IF(K19&gt;0,(INT(POWER(42.26-K19,1.81)*4.99087)),0)</f>
        <v>0</v>
      </c>
      <c r="Y19" s="152">
        <f>IF(N19&lt;&gt;"",(INT(POWER(254-U19,1.88)*0.11193)),0)</f>
        <v>0</v>
      </c>
      <c r="Z19" s="25">
        <f>IF(O19&gt;0,(INT(POWER(O19-75,1.348)*1.84523)),0)</f>
        <v>0</v>
      </c>
      <c r="AA19" s="25">
        <f>IF(P19&gt;0,(INT(POWER(P19-210,1.41)*0.188807)),0)</f>
        <v>0</v>
      </c>
      <c r="AB19" s="25">
        <f>IF(Q19&gt;0,(INT(POWER(Q19-1.5,1.05)*56.0211)),0)</f>
        <v>0</v>
      </c>
    </row>
    <row r="20" spans="2:19" ht="12.75">
      <c r="B20" s="146"/>
      <c r="G20" s="32"/>
      <c r="H20" s="31">
        <f>H18</f>
        <v>0</v>
      </c>
      <c r="J20" s="27"/>
      <c r="K20" s="14"/>
      <c r="M20" s="32"/>
      <c r="O20" s="3"/>
      <c r="P20" s="3"/>
      <c r="S20" s="32"/>
    </row>
    <row r="21" spans="2:29" ht="12.75">
      <c r="B21" s="135">
        <f>IF(H21=0,"","5.")</f>
      </c>
      <c r="G21" s="78">
        <f>IF(H21=0,"",H21)</f>
      </c>
      <c r="H21" s="29">
        <f>SUM(W21:AB22)+AC21</f>
        <v>0</v>
      </c>
      <c r="M21" s="95">
        <f t="shared" si="1"/>
      </c>
      <c r="O21" s="3"/>
      <c r="P21" s="3"/>
      <c r="S21" s="95">
        <f t="shared" si="0"/>
      </c>
      <c r="U21" s="16">
        <f>L21*60+N21</f>
        <v>0</v>
      </c>
      <c r="V21" s="16">
        <f>R21*60+T21</f>
        <v>0</v>
      </c>
      <c r="W21" s="25">
        <f>IF(J21&gt;0,(INT(POWER(12.76-J21,1.81)*46.0849)),0)</f>
        <v>0</v>
      </c>
      <c r="X21" s="25">
        <f>IF(K21&gt;0,(INT(POWER(42.26-K21,1.81)*4.99087)),0)</f>
        <v>0</v>
      </c>
      <c r="Y21" s="152">
        <f>IF(N21&lt;&gt;"",(INT(POWER(254-U21,1.88)*0.11193)),0)</f>
        <v>0</v>
      </c>
      <c r="Z21" s="25">
        <f>IF(O21&gt;0,(INT(POWER(O21-75,1.348)*1.84523)),0)</f>
        <v>0</v>
      </c>
      <c r="AA21" s="25">
        <f>IF(P21&gt;0,(INT(POWER(P21-210,1.41)*0.188807)),0)</f>
        <v>0</v>
      </c>
      <c r="AB21" s="25">
        <f>IF(Q21&gt;0,(INT(POWER(Q21-1.5,1.05)*56.0211)),0)</f>
        <v>0</v>
      </c>
      <c r="AC21" s="18">
        <f>IF(T21&lt;&gt;"",(INT(POWER(305.5-V21,1.85)*0.08713)),0)</f>
        <v>0</v>
      </c>
    </row>
    <row r="22" spans="2:28" ht="12.75">
      <c r="B22" s="146"/>
      <c r="G22" s="32"/>
      <c r="H22" s="31">
        <f>H21</f>
        <v>0</v>
      </c>
      <c r="M22" s="95">
        <f t="shared" si="1"/>
      </c>
      <c r="O22" s="3"/>
      <c r="P22" s="3"/>
      <c r="S22" s="95">
        <f t="shared" si="0"/>
      </c>
      <c r="U22" s="16">
        <f>L22*60+N22</f>
        <v>0</v>
      </c>
      <c r="W22" s="25">
        <f>IF(J22&gt;0,(INT(POWER(12.76-J22,1.81)*46.0849)),0)</f>
        <v>0</v>
      </c>
      <c r="X22" s="25">
        <f>IF(K22&gt;0,(INT(POWER(42.26-K22,1.81)*4.99087)),0)</f>
        <v>0</v>
      </c>
      <c r="Y22" s="152">
        <f>IF(N22&lt;&gt;"",(INT(POWER(254-U22,1.88)*0.11193)),0)</f>
        <v>0</v>
      </c>
      <c r="Z22" s="25">
        <f>IF(O22&gt;0,(INT(POWER(O22-75,1.348)*1.84523)),0)</f>
        <v>0</v>
      </c>
      <c r="AA22" s="25">
        <f>IF(P22&gt;0,(INT(POWER(P22-210,1.41)*0.188807)),0)</f>
        <v>0</v>
      </c>
      <c r="AB22" s="25">
        <f>IF(Q22&gt;0,(INT(POWER(Q22-1.5,1.05)*56.0211)),0)</f>
        <v>0</v>
      </c>
    </row>
    <row r="23" spans="2:19" ht="12.75">
      <c r="B23" s="146"/>
      <c r="G23" s="32"/>
      <c r="H23" s="31">
        <f>H21</f>
        <v>0</v>
      </c>
      <c r="M23" s="32"/>
      <c r="S23" s="32"/>
    </row>
    <row r="24" spans="2:29" ht="12.75">
      <c r="B24" s="135">
        <f>IF(H24=0,"","6.")</f>
      </c>
      <c r="G24" s="78">
        <f>IF(H24=0,"",H24)</f>
      </c>
      <c r="H24" s="29">
        <f>SUM(W24:AB25)+AC24</f>
        <v>0</v>
      </c>
      <c r="J24" s="27"/>
      <c r="K24" s="14"/>
      <c r="M24" s="95">
        <f t="shared" si="1"/>
      </c>
      <c r="O24" s="3"/>
      <c r="P24" s="3"/>
      <c r="S24" s="95">
        <f t="shared" si="0"/>
      </c>
      <c r="U24" s="16">
        <f>L24*60+N24</f>
        <v>0</v>
      </c>
      <c r="V24" s="16">
        <f>R24*60+T24</f>
        <v>0</v>
      </c>
      <c r="W24" s="25">
        <f>IF(J24&gt;0,(INT(POWER(12.76-J24,1.81)*46.0849)),0)</f>
        <v>0</v>
      </c>
      <c r="X24" s="25">
        <f>IF(K24&gt;0,(INT(POWER(42.26-K24,1.81)*4.99087)),0)</f>
        <v>0</v>
      </c>
      <c r="Y24" s="152">
        <f>IF(N24&lt;&gt;"",(INT(POWER(254-U24,1.88)*0.11193)),0)</f>
        <v>0</v>
      </c>
      <c r="Z24" s="25">
        <f>IF(O24&gt;0,(INT(POWER(O24-75,1.348)*1.84523)),0)</f>
        <v>0</v>
      </c>
      <c r="AA24" s="25">
        <f>IF(P24&gt;0,(INT(POWER(P24-210,1.41)*0.188807)),0)</f>
        <v>0</v>
      </c>
      <c r="AB24" s="25">
        <f>IF(Q24&gt;0,(INT(POWER(Q24-1.5,1.05)*56.0211)),0)</f>
        <v>0</v>
      </c>
      <c r="AC24" s="18">
        <f>IF(T24&lt;&gt;"",(INT(POWER(305.5-V24,1.85)*0.08713)),0)</f>
        <v>0</v>
      </c>
    </row>
    <row r="25" spans="2:28" ht="12.75">
      <c r="B25" s="146"/>
      <c r="G25" s="32"/>
      <c r="H25" s="31">
        <f>H24</f>
        <v>0</v>
      </c>
      <c r="J25" s="27"/>
      <c r="K25" s="14"/>
      <c r="M25" s="95">
        <f t="shared" si="1"/>
      </c>
      <c r="O25" s="3"/>
      <c r="P25" s="3"/>
      <c r="S25" s="95">
        <f t="shared" si="0"/>
      </c>
      <c r="U25" s="16">
        <f>L25*60+N25</f>
        <v>0</v>
      </c>
      <c r="W25" s="25">
        <f>IF(J25&gt;0,(INT(POWER(12.76-J25,1.81)*46.0849)),0)</f>
        <v>0</v>
      </c>
      <c r="X25" s="25">
        <f>IF(K25&gt;0,(INT(POWER(42.26-K25,1.81)*4.99087)),0)</f>
        <v>0</v>
      </c>
      <c r="Y25" s="152">
        <f>IF(N25&lt;&gt;"",(INT(POWER(254-U25,1.88)*0.11193)),0)</f>
        <v>0</v>
      </c>
      <c r="Z25" s="25">
        <f>IF(O25&gt;0,(INT(POWER(O25-75,1.348)*1.84523)),0)</f>
        <v>0</v>
      </c>
      <c r="AA25" s="25">
        <f>IF(P25&gt;0,(INT(POWER(P25-210,1.41)*0.188807)),0)</f>
        <v>0</v>
      </c>
      <c r="AB25" s="25">
        <f>IF(Q25&gt;0,(INT(POWER(Q25-1.5,1.05)*56.0211)),0)</f>
        <v>0</v>
      </c>
    </row>
    <row r="26" spans="2:19" ht="12.75">
      <c r="B26" s="146"/>
      <c r="G26" s="32"/>
      <c r="H26" s="31">
        <f>H24</f>
        <v>0</v>
      </c>
      <c r="J26" s="27"/>
      <c r="K26" s="14"/>
      <c r="M26" s="32"/>
      <c r="O26" s="3"/>
      <c r="P26" s="3"/>
      <c r="S26" s="32"/>
    </row>
    <row r="27" spans="2:29" ht="12.75">
      <c r="B27" s="135">
        <f>IF(H27=0,"","7.")</f>
      </c>
      <c r="G27" s="78">
        <f>IF(H27=0,"",H27)</f>
      </c>
      <c r="H27" s="29">
        <f>SUM(W27:AB28)+AC27</f>
        <v>0</v>
      </c>
      <c r="J27" s="27"/>
      <c r="K27" s="14"/>
      <c r="M27" s="95">
        <f t="shared" si="1"/>
      </c>
      <c r="O27" s="3"/>
      <c r="P27" s="3"/>
      <c r="S27" s="95">
        <f t="shared" si="0"/>
      </c>
      <c r="U27" s="16">
        <f>L27*60+N27</f>
        <v>0</v>
      </c>
      <c r="V27" s="16">
        <f>R27*60+T27</f>
        <v>0</v>
      </c>
      <c r="W27" s="25">
        <f>IF(J27&gt;0,(INT(POWER(12.76-J27,1.81)*46.0849)),0)</f>
        <v>0</v>
      </c>
      <c r="X27" s="25">
        <f>IF(K27&gt;0,(INT(POWER(42.26-K27,1.81)*4.99087)),0)</f>
        <v>0</v>
      </c>
      <c r="Y27" s="152">
        <f>IF(N27&lt;&gt;"",(INT(POWER(254-U27,1.88)*0.11193)),0)</f>
        <v>0</v>
      </c>
      <c r="Z27" s="25">
        <f>IF(O27&gt;0,(INT(POWER(O27-75,1.348)*1.84523)),0)</f>
        <v>0</v>
      </c>
      <c r="AA27" s="25">
        <f>IF(P27&gt;0,(INT(POWER(P27-210,1.41)*0.188807)),0)</f>
        <v>0</v>
      </c>
      <c r="AB27" s="25">
        <f>IF(Q27&gt;0,(INT(POWER(Q27-1.5,1.05)*56.0211)),0)</f>
        <v>0</v>
      </c>
      <c r="AC27" s="18">
        <f>IF(T27&lt;&gt;"",(INT(POWER(305.5-V27,1.85)*0.08713)),0)</f>
        <v>0</v>
      </c>
    </row>
    <row r="28" spans="2:28" ht="12.75">
      <c r="B28" s="146"/>
      <c r="G28" s="32"/>
      <c r="H28" s="31">
        <f>H27</f>
        <v>0</v>
      </c>
      <c r="J28" s="27"/>
      <c r="K28" s="14"/>
      <c r="M28" s="95">
        <f t="shared" si="1"/>
      </c>
      <c r="O28" s="3"/>
      <c r="P28" s="3"/>
      <c r="S28" s="95">
        <f t="shared" si="0"/>
      </c>
      <c r="U28" s="16">
        <f>L28*60+N28</f>
        <v>0</v>
      </c>
      <c r="W28" s="25">
        <f>IF(J28&gt;0,(INT(POWER(12.76-J28,1.81)*46.0849)),0)</f>
        <v>0</v>
      </c>
      <c r="X28" s="25">
        <f>IF(K28&gt;0,(INT(POWER(42.26-K28,1.81)*4.99087)),0)</f>
        <v>0</v>
      </c>
      <c r="Y28" s="152">
        <f>IF(N28&lt;&gt;"",(INT(POWER(254-U28,1.88)*0.11193)),0)</f>
        <v>0</v>
      </c>
      <c r="Z28" s="25">
        <f>IF(O28&gt;0,(INT(POWER(O28-75,1.348)*1.84523)),0)</f>
        <v>0</v>
      </c>
      <c r="AA28" s="25">
        <f>IF(P28&gt;0,(INT(POWER(P28-210,1.41)*0.188807)),0)</f>
        <v>0</v>
      </c>
      <c r="AB28" s="25">
        <f>IF(Q28&gt;0,(INT(POWER(Q28-1.5,1.05)*56.0211)),0)</f>
        <v>0</v>
      </c>
    </row>
    <row r="29" spans="2:19" ht="12.75">
      <c r="B29" s="146"/>
      <c r="G29" s="32"/>
      <c r="H29" s="31">
        <f>H27</f>
        <v>0</v>
      </c>
      <c r="M29" s="32"/>
      <c r="S29" s="32"/>
    </row>
    <row r="30" spans="2:29" ht="12.75">
      <c r="B30" s="135">
        <f>IF(H30=0,"","8.")</f>
      </c>
      <c r="G30" s="78">
        <f>IF(H30=0,"",H30)</f>
      </c>
      <c r="H30" s="29">
        <f>SUM(W30:AB31)+AC30</f>
        <v>0</v>
      </c>
      <c r="M30" s="95">
        <f t="shared" si="1"/>
      </c>
      <c r="S30" s="95">
        <f t="shared" si="0"/>
      </c>
      <c r="U30" s="16">
        <f>L30*60+N30</f>
        <v>0</v>
      </c>
      <c r="V30" s="16">
        <f>R30*60+T30</f>
        <v>0</v>
      </c>
      <c r="W30" s="25">
        <f>IF(J30&gt;0,(INT(POWER(12.76-J30,1.81)*46.0849)),0)</f>
        <v>0</v>
      </c>
      <c r="X30" s="25">
        <f>IF(K30&gt;0,(INT(POWER(42.26-K30,1.81)*4.99087)),0)</f>
        <v>0</v>
      </c>
      <c r="Y30" s="152">
        <f>IF(N30&lt;&gt;"",(INT(POWER(254-U30,1.88)*0.11193)),0)</f>
        <v>0</v>
      </c>
      <c r="Z30" s="25">
        <f>IF(O30&gt;0,(INT(POWER(O30-75,1.348)*1.84523)),0)</f>
        <v>0</v>
      </c>
      <c r="AA30" s="25">
        <f>IF(P30&gt;0,(INT(POWER(P30-210,1.41)*0.188807)),0)</f>
        <v>0</v>
      </c>
      <c r="AB30" s="25">
        <f>IF(Q30&gt;0,(INT(POWER(Q30-1.5,1.05)*56.0211)),0)</f>
        <v>0</v>
      </c>
      <c r="AC30" s="18">
        <f>IF(T30&lt;&gt;"",(INT(POWER(305.5-V30,1.85)*0.08713)),0)</f>
        <v>0</v>
      </c>
    </row>
    <row r="31" spans="2:28" ht="12.75">
      <c r="B31" s="146"/>
      <c r="G31" s="32"/>
      <c r="H31" s="31">
        <f>H30</f>
        <v>0</v>
      </c>
      <c r="M31" s="95">
        <f t="shared" si="1"/>
      </c>
      <c r="S31" s="95">
        <f t="shared" si="0"/>
      </c>
      <c r="U31" s="16">
        <f>L31*60+N31</f>
        <v>0</v>
      </c>
      <c r="W31" s="25">
        <f>IF(J31&gt;0,(INT(POWER(12.76-J31,1.81)*46.0849)),0)</f>
        <v>0</v>
      </c>
      <c r="X31" s="25">
        <f>IF(K31&gt;0,(INT(POWER(42.26-K31,1.81)*4.99087)),0)</f>
        <v>0</v>
      </c>
      <c r="Y31" s="152">
        <f>IF(N31&lt;&gt;"",(INT(POWER(254-U31,1.88)*0.11193)),0)</f>
        <v>0</v>
      </c>
      <c r="Z31" s="25">
        <f>IF(O31&gt;0,(INT(POWER(O31-75,1.348)*1.84523)),0)</f>
        <v>0</v>
      </c>
      <c r="AA31" s="25">
        <f>IF(P31&gt;0,(INT(POWER(P31-210,1.41)*0.188807)),0)</f>
        <v>0</v>
      </c>
      <c r="AB31" s="25">
        <f>IF(Q31&gt;0,(INT(POWER(Q31-1.5,1.05)*56.0211)),0)</f>
        <v>0</v>
      </c>
    </row>
    <row r="32" spans="2:19" ht="12.75">
      <c r="B32" s="146"/>
      <c r="G32" s="32"/>
      <c r="H32" s="31">
        <f>H30</f>
        <v>0</v>
      </c>
      <c r="M32" s="32"/>
      <c r="S32" s="32"/>
    </row>
    <row r="33" spans="2:29" ht="12.75">
      <c r="B33" s="135">
        <f>IF(H33=0,"","9.")</f>
      </c>
      <c r="G33" s="78">
        <f>IF(H33=0,"",H33)</f>
      </c>
      <c r="H33" s="29">
        <f>SUM(W33:AB34)+AC33</f>
        <v>0</v>
      </c>
      <c r="M33" s="95">
        <f t="shared" si="1"/>
      </c>
      <c r="S33" s="95">
        <f t="shared" si="0"/>
      </c>
      <c r="U33" s="16">
        <f>L33*60+N33</f>
        <v>0</v>
      </c>
      <c r="V33" s="16">
        <f>R33*60+T33</f>
        <v>0</v>
      </c>
      <c r="W33" s="25">
        <f>IF(J33&gt;0,(INT(POWER(12.76-J33,1.81)*46.0849)),0)</f>
        <v>0</v>
      </c>
      <c r="X33" s="25">
        <f>IF(K33&gt;0,(INT(POWER(42.26-K33,1.81)*4.99087)),0)</f>
        <v>0</v>
      </c>
      <c r="Y33" s="152">
        <f>IF(N33&lt;&gt;"",(INT(POWER(254-U33,1.88)*0.11193)),0)</f>
        <v>0</v>
      </c>
      <c r="Z33" s="25">
        <f>IF(O33&gt;0,(INT(POWER(O33-75,1.348)*1.84523)),0)</f>
        <v>0</v>
      </c>
      <c r="AA33" s="25">
        <f>IF(P33&gt;0,(INT(POWER(P33-210,1.41)*0.188807)),0)</f>
        <v>0</v>
      </c>
      <c r="AB33" s="25">
        <f>IF(Q33&gt;0,(INT(POWER(Q33-1.5,1.05)*56.0211)),0)</f>
        <v>0</v>
      </c>
      <c r="AC33" s="18">
        <f>IF(T33&lt;&gt;"",(INT(POWER(305.5-V33,1.85)*0.08713)),0)</f>
        <v>0</v>
      </c>
    </row>
    <row r="34" spans="2:28" ht="12.75">
      <c r="B34" s="146"/>
      <c r="G34" s="32"/>
      <c r="H34" s="31">
        <f>H33</f>
        <v>0</v>
      </c>
      <c r="M34" s="95">
        <f t="shared" si="1"/>
      </c>
      <c r="S34" s="95">
        <f t="shared" si="0"/>
      </c>
      <c r="U34" s="16">
        <f>L34*60+N34</f>
        <v>0</v>
      </c>
      <c r="W34" s="25">
        <f>IF(J34&gt;0,(INT(POWER(12.76-J34,1.81)*46.0849)),0)</f>
        <v>0</v>
      </c>
      <c r="X34" s="25">
        <f>IF(K34&gt;0,(INT(POWER(42.26-K34,1.81)*4.99087)),0)</f>
        <v>0</v>
      </c>
      <c r="Y34" s="152">
        <f>IF(N34&lt;&gt;"",(INT(POWER(254-U34,1.88)*0.11193)),0)</f>
        <v>0</v>
      </c>
      <c r="Z34" s="25">
        <f>IF(O34&gt;0,(INT(POWER(O34-75,1.348)*1.84523)),0)</f>
        <v>0</v>
      </c>
      <c r="AA34" s="25">
        <f>IF(P34&gt;0,(INT(POWER(P34-210,1.41)*0.188807)),0)</f>
        <v>0</v>
      </c>
      <c r="AB34" s="25">
        <f>IF(Q34&gt;0,(INT(POWER(Q34-1.5,1.05)*56.0211)),0)</f>
        <v>0</v>
      </c>
    </row>
    <row r="35" spans="2:19" ht="12.75">
      <c r="B35" s="146"/>
      <c r="G35" s="32"/>
      <c r="H35" s="31">
        <f>H33</f>
        <v>0</v>
      </c>
      <c r="M35" s="32"/>
      <c r="S35" s="32"/>
    </row>
    <row r="36" spans="2:29" ht="12.75">
      <c r="B36" s="135">
        <f>IF(H36=0,"","10.")</f>
      </c>
      <c r="G36" s="78">
        <f>IF(H36=0,"",H36)</f>
      </c>
      <c r="H36" s="29">
        <f>SUM(W36:AB37)+AC36</f>
        <v>0</v>
      </c>
      <c r="M36" s="95">
        <f t="shared" si="1"/>
      </c>
      <c r="S36" s="95">
        <f t="shared" si="0"/>
      </c>
      <c r="U36" s="16">
        <f>L36*60+N36</f>
        <v>0</v>
      </c>
      <c r="V36" s="16">
        <f>R36*60+T36</f>
        <v>0</v>
      </c>
      <c r="W36" s="25">
        <f>IF(J36&gt;0,(INT(POWER(12.76-J36,1.81)*46.0849)),0)</f>
        <v>0</v>
      </c>
      <c r="X36" s="25">
        <f>IF(K36&gt;0,(INT(POWER(42.26-K36,1.81)*4.99087)),0)</f>
        <v>0</v>
      </c>
      <c r="Y36" s="152">
        <f>IF(N36&lt;&gt;"",(INT(POWER(254-U36,1.88)*0.11193)),0)</f>
        <v>0</v>
      </c>
      <c r="Z36" s="25">
        <f>IF(O36&gt;0,(INT(POWER(O36-75,1.348)*1.84523)),0)</f>
        <v>0</v>
      </c>
      <c r="AA36" s="25">
        <f>IF(P36&gt;0,(INT(POWER(P36-210,1.41)*0.188807)),0)</f>
        <v>0</v>
      </c>
      <c r="AB36" s="25">
        <f>IF(Q36&gt;0,(INT(POWER(Q36-1.5,1.05)*56.0211)),0)</f>
        <v>0</v>
      </c>
      <c r="AC36" s="18">
        <f>IF(T36&lt;&gt;"",(INT(POWER(305.5-V36,1.85)*0.08713)),0)</f>
        <v>0</v>
      </c>
    </row>
    <row r="37" spans="2:28" ht="12.75">
      <c r="B37" s="146"/>
      <c r="G37" s="32"/>
      <c r="H37" s="31">
        <f>H36</f>
        <v>0</v>
      </c>
      <c r="M37" s="95">
        <f t="shared" si="1"/>
      </c>
      <c r="S37" s="95">
        <f t="shared" si="0"/>
      </c>
      <c r="U37" s="16">
        <f>L37*60+N37</f>
        <v>0</v>
      </c>
      <c r="W37" s="25">
        <f>IF(J37&gt;0,(INT(POWER(12.76-J37,1.81)*46.0849)),0)</f>
        <v>0</v>
      </c>
      <c r="X37" s="25">
        <f>IF(K37&gt;0,(INT(POWER(42.26-K37,1.81)*4.99087)),0)</f>
        <v>0</v>
      </c>
      <c r="Y37" s="152">
        <f>IF(N37&lt;&gt;"",(INT(POWER(254-U37,1.88)*0.11193)),0)</f>
        <v>0</v>
      </c>
      <c r="Z37" s="25">
        <f>IF(O37&gt;0,(INT(POWER(O37-75,1.348)*1.84523)),0)</f>
        <v>0</v>
      </c>
      <c r="AA37" s="25">
        <f>IF(P37&gt;0,(INT(POWER(P37-210,1.41)*0.188807)),0)</f>
        <v>0</v>
      </c>
      <c r="AB37" s="25">
        <f>IF(Q37&gt;0,(INT(POWER(Q37-1.5,1.05)*56.0211)),0)</f>
        <v>0</v>
      </c>
    </row>
    <row r="38" spans="2:19" ht="12.75">
      <c r="B38" s="146"/>
      <c r="G38" s="32"/>
      <c r="H38" s="31">
        <f>H36</f>
        <v>0</v>
      </c>
      <c r="M38" s="32"/>
      <c r="S38" s="32"/>
    </row>
    <row r="39" spans="2:29" ht="12.75">
      <c r="B39" s="135">
        <f>IF(H39=0,"","11.")</f>
      </c>
      <c r="G39" s="78">
        <f>IF(H39=0,"",H39)</f>
      </c>
      <c r="H39" s="29">
        <f>SUM(W39:AB40)+AC39</f>
        <v>0</v>
      </c>
      <c r="M39" s="95">
        <f t="shared" si="1"/>
      </c>
      <c r="S39" s="95">
        <f t="shared" si="0"/>
      </c>
      <c r="U39" s="16">
        <f>L39*60+N39</f>
        <v>0</v>
      </c>
      <c r="V39" s="16">
        <f>R39*60+T39</f>
        <v>0</v>
      </c>
      <c r="W39" s="25">
        <f>IF(J39&gt;0,(INT(POWER(12.76-J39,1.81)*46.0849)),0)</f>
        <v>0</v>
      </c>
      <c r="X39" s="25">
        <f>IF(K39&gt;0,(INT(POWER(42.26-K39,1.81)*4.99087)),0)</f>
        <v>0</v>
      </c>
      <c r="Y39" s="152">
        <f>IF(N39&lt;&gt;"",(INT(POWER(254-U39,1.88)*0.11193)),0)</f>
        <v>0</v>
      </c>
      <c r="Z39" s="25">
        <f>IF(O39&gt;0,(INT(POWER(O39-75,1.348)*1.84523)),0)</f>
        <v>0</v>
      </c>
      <c r="AA39" s="25">
        <f>IF(P39&gt;0,(INT(POWER(P39-210,1.41)*0.188807)),0)</f>
        <v>0</v>
      </c>
      <c r="AB39" s="25">
        <f>IF(Q39&gt;0,(INT(POWER(Q39-1.5,1.05)*56.0211)),0)</f>
        <v>0</v>
      </c>
      <c r="AC39" s="18">
        <f>IF(T39&lt;&gt;"",(INT(POWER(305.5-V39,1.85)*0.08713)),0)</f>
        <v>0</v>
      </c>
    </row>
    <row r="40" spans="2:28" ht="12.75">
      <c r="B40" s="146"/>
      <c r="G40" s="32"/>
      <c r="H40" s="31">
        <f>H39</f>
        <v>0</v>
      </c>
      <c r="M40" s="95">
        <f t="shared" si="1"/>
      </c>
      <c r="S40" s="95">
        <f t="shared" si="0"/>
      </c>
      <c r="U40" s="16">
        <f>L40*60+N40</f>
        <v>0</v>
      </c>
      <c r="W40" s="25">
        <f>IF(J40&gt;0,(INT(POWER(12.76-J40,1.81)*46.0849)),0)</f>
        <v>0</v>
      </c>
      <c r="X40" s="25">
        <f>IF(K40&gt;0,(INT(POWER(42.26-K40,1.81)*4.99087)),0)</f>
        <v>0</v>
      </c>
      <c r="Y40" s="152">
        <f>IF(N40&lt;&gt;"",(INT(POWER(254-U40,1.88)*0.11193)),0)</f>
        <v>0</v>
      </c>
      <c r="Z40" s="25">
        <f>IF(O40&gt;0,(INT(POWER(O40-75,1.348)*1.84523)),0)</f>
        <v>0</v>
      </c>
      <c r="AA40" s="25">
        <f>IF(P40&gt;0,(INT(POWER(P40-210,1.41)*0.188807)),0)</f>
        <v>0</v>
      </c>
      <c r="AB40" s="25">
        <f>IF(Q40&gt;0,(INT(POWER(Q40-1.5,1.05)*56.0211)),0)</f>
        <v>0</v>
      </c>
    </row>
    <row r="41" spans="2:19" ht="12.75">
      <c r="B41" s="146"/>
      <c r="G41" s="32"/>
      <c r="H41" s="31">
        <f>H39</f>
        <v>0</v>
      </c>
      <c r="M41" s="32"/>
      <c r="S41" s="32"/>
    </row>
    <row r="42" spans="2:29" ht="12.75">
      <c r="B42" s="135">
        <f>IF(H42=0,"","12.")</f>
      </c>
      <c r="G42" s="78">
        <f>IF(H42=0,"",H42)</f>
      </c>
      <c r="H42" s="29">
        <f>SUM(W42:AB43)+AC42</f>
        <v>0</v>
      </c>
      <c r="M42" s="95">
        <f t="shared" si="1"/>
      </c>
      <c r="S42" s="95">
        <f t="shared" si="0"/>
      </c>
      <c r="U42" s="16">
        <f>L42*60+N42</f>
        <v>0</v>
      </c>
      <c r="V42" s="16">
        <f>R42*60+T42</f>
        <v>0</v>
      </c>
      <c r="W42" s="25">
        <f>IF(J42&gt;0,(INT(POWER(12.76-J42,1.81)*46.0849)),0)</f>
        <v>0</v>
      </c>
      <c r="X42" s="25">
        <f>IF(K42&gt;0,(INT(POWER(42.26-K42,1.81)*4.99087)),0)</f>
        <v>0</v>
      </c>
      <c r="Y42" s="152">
        <f>IF(N42&lt;&gt;"",(INT(POWER(254-U42,1.88)*0.11193)),0)</f>
        <v>0</v>
      </c>
      <c r="Z42" s="25">
        <f>IF(O42&gt;0,(INT(POWER(O42-75,1.348)*1.84523)),0)</f>
        <v>0</v>
      </c>
      <c r="AA42" s="25">
        <f>IF(P42&gt;0,(INT(POWER(P42-210,1.41)*0.188807)),0)</f>
        <v>0</v>
      </c>
      <c r="AB42" s="25">
        <f>IF(Q42&gt;0,(INT(POWER(Q42-1.5,1.05)*56.0211)),0)</f>
        <v>0</v>
      </c>
      <c r="AC42" s="18">
        <f>IF(T42&lt;&gt;"",(INT(POWER(305.5-V42,1.85)*0.08713)),0)</f>
        <v>0</v>
      </c>
    </row>
    <row r="43" spans="2:28" ht="12.75">
      <c r="B43" s="146"/>
      <c r="G43" s="32"/>
      <c r="H43" s="31">
        <f>H42</f>
        <v>0</v>
      </c>
      <c r="M43" s="95">
        <f t="shared" si="1"/>
      </c>
      <c r="S43" s="95">
        <f t="shared" si="0"/>
      </c>
      <c r="U43" s="16">
        <f>L43*60+N43</f>
        <v>0</v>
      </c>
      <c r="W43" s="25">
        <f>IF(J43&gt;0,(INT(POWER(12.76-J43,1.81)*46.0849)),0)</f>
        <v>0</v>
      </c>
      <c r="X43" s="25">
        <f>IF(K43&gt;0,(INT(POWER(42.26-K43,1.81)*4.99087)),0)</f>
        <v>0</v>
      </c>
      <c r="Y43" s="152">
        <f>IF(N43&lt;&gt;"",(INT(POWER(254-U43,1.88)*0.11193)),0)</f>
        <v>0</v>
      </c>
      <c r="Z43" s="25">
        <f>IF(O43&gt;0,(INT(POWER(O43-75,1.348)*1.84523)),0)</f>
        <v>0</v>
      </c>
      <c r="AA43" s="25">
        <f>IF(P43&gt;0,(INT(POWER(P43-210,1.41)*0.188807)),0)</f>
        <v>0</v>
      </c>
      <c r="AB43" s="25">
        <f>IF(Q43&gt;0,(INT(POWER(Q43-1.5,1.05)*56.0211)),0)</f>
        <v>0</v>
      </c>
    </row>
    <row r="44" spans="2:19" ht="12.75">
      <c r="B44" s="146"/>
      <c r="G44" s="32"/>
      <c r="H44" s="31">
        <f>H42</f>
        <v>0</v>
      </c>
      <c r="M44" s="32"/>
      <c r="S44" s="32"/>
    </row>
    <row r="45" spans="2:29" ht="12.75">
      <c r="B45" s="135">
        <f>IF(H45=0,"","13.")</f>
      </c>
      <c r="G45" s="78">
        <f>IF(H45=0,"",H45)</f>
      </c>
      <c r="H45" s="29">
        <f>SUM(W45:AB46)+AC45</f>
        <v>0</v>
      </c>
      <c r="M45" s="95">
        <f t="shared" si="1"/>
      </c>
      <c r="S45" s="95">
        <f t="shared" si="0"/>
      </c>
      <c r="U45" s="16">
        <f>L45*60+N45</f>
        <v>0</v>
      </c>
      <c r="V45" s="16">
        <f>R45*60+T45</f>
        <v>0</v>
      </c>
      <c r="W45" s="25">
        <f>IF(J45&gt;0,(INT(POWER(12.76-J45,1.81)*46.0849)),0)</f>
        <v>0</v>
      </c>
      <c r="X45" s="25">
        <f>IF(K45&gt;0,(INT(POWER(42.26-K45,1.81)*4.99087)),0)</f>
        <v>0</v>
      </c>
      <c r="Y45" s="152">
        <f>IF(N45&lt;&gt;"",(INT(POWER(254-U45,1.88)*0.11193)),0)</f>
        <v>0</v>
      </c>
      <c r="Z45" s="25">
        <f>IF(O45&gt;0,(INT(POWER(O45-75,1.348)*1.84523)),0)</f>
        <v>0</v>
      </c>
      <c r="AA45" s="25">
        <f>IF(P45&gt;0,(INT(POWER(P45-210,1.41)*0.188807)),0)</f>
        <v>0</v>
      </c>
      <c r="AB45" s="25">
        <f>IF(Q45&gt;0,(INT(POWER(Q45-1.5,1.05)*56.0211)),0)</f>
        <v>0</v>
      </c>
      <c r="AC45" s="18">
        <f>IF(T45&lt;&gt;"",(INT(POWER(305.5-V45,1.85)*0.08713)),0)</f>
        <v>0</v>
      </c>
    </row>
    <row r="46" spans="2:28" ht="12.75">
      <c r="B46" s="146"/>
      <c r="G46" s="32"/>
      <c r="H46" s="31">
        <f>H45</f>
        <v>0</v>
      </c>
      <c r="M46" s="95">
        <f t="shared" si="1"/>
      </c>
      <c r="S46" s="95">
        <f t="shared" si="0"/>
      </c>
      <c r="U46" s="16">
        <f>L46*60+N46</f>
        <v>0</v>
      </c>
      <c r="W46" s="25">
        <f>IF(J46&gt;0,(INT(POWER(12.76-J46,1.81)*46.0849)),0)</f>
        <v>0</v>
      </c>
      <c r="X46" s="25">
        <f>IF(K46&gt;0,(INT(POWER(42.26-K46,1.81)*4.99087)),0)</f>
        <v>0</v>
      </c>
      <c r="Y46" s="152">
        <f>IF(N46&lt;&gt;"",(INT(POWER(254-U46,1.88)*0.11193)),0)</f>
        <v>0</v>
      </c>
      <c r="Z46" s="25">
        <f>IF(O46&gt;0,(INT(POWER(O46-75,1.348)*1.84523)),0)</f>
        <v>0</v>
      </c>
      <c r="AA46" s="25">
        <f>IF(P46&gt;0,(INT(POWER(P46-210,1.41)*0.188807)),0)</f>
        <v>0</v>
      </c>
      <c r="AB46" s="25">
        <f>IF(Q46&gt;0,(INT(POWER(Q46-1.5,1.05)*56.0211)),0)</f>
        <v>0</v>
      </c>
    </row>
    <row r="47" spans="2:19" ht="12.75">
      <c r="B47" s="146"/>
      <c r="G47" s="32"/>
      <c r="H47" s="31">
        <f>H45</f>
        <v>0</v>
      </c>
      <c r="M47" s="32"/>
      <c r="S47" s="32"/>
    </row>
    <row r="48" spans="2:29" ht="12.75">
      <c r="B48" s="135">
        <f>IF(H48=0,"","14.")</f>
      </c>
      <c r="G48" s="78">
        <f>IF(H48=0,"",H48)</f>
      </c>
      <c r="H48" s="29">
        <f>SUM(W48:AB49)+AC48</f>
        <v>0</v>
      </c>
      <c r="M48" s="95">
        <f t="shared" si="1"/>
      </c>
      <c r="S48" s="95">
        <f t="shared" si="0"/>
      </c>
      <c r="U48" s="16">
        <f>L48*60+N48</f>
        <v>0</v>
      </c>
      <c r="V48" s="16">
        <f>R48*60+T48</f>
        <v>0</v>
      </c>
      <c r="W48" s="25">
        <f>IF(J48&gt;0,(INT(POWER(12.76-J48,1.81)*46.0849)),0)</f>
        <v>0</v>
      </c>
      <c r="X48" s="25">
        <f>IF(K48&gt;0,(INT(POWER(42.26-K48,1.81)*4.99087)),0)</f>
        <v>0</v>
      </c>
      <c r="Y48" s="152">
        <f>IF(N48&lt;&gt;"",(INT(POWER(254-U48,1.88)*0.11193)),0)</f>
        <v>0</v>
      </c>
      <c r="Z48" s="25">
        <f>IF(O48&gt;0,(INT(POWER(O48-75,1.348)*1.84523)),0)</f>
        <v>0</v>
      </c>
      <c r="AA48" s="25">
        <f>IF(P48&gt;0,(INT(POWER(P48-210,1.41)*0.188807)),0)</f>
        <v>0</v>
      </c>
      <c r="AB48" s="25">
        <f>IF(Q48&gt;0,(INT(POWER(Q48-1.5,1.05)*56.0211)),0)</f>
        <v>0</v>
      </c>
      <c r="AC48" s="18">
        <f>IF(T48&lt;&gt;"",(INT(POWER(305.5-V48,1.85)*0.08713)),0)</f>
        <v>0</v>
      </c>
    </row>
    <row r="49" spans="2:28" ht="12.75">
      <c r="B49" s="146"/>
      <c r="G49" s="32"/>
      <c r="H49" s="31">
        <f>H48</f>
        <v>0</v>
      </c>
      <c r="M49" s="95">
        <f t="shared" si="1"/>
      </c>
      <c r="S49" s="95">
        <f t="shared" si="0"/>
      </c>
      <c r="U49" s="16">
        <f>L49*60+N49</f>
        <v>0</v>
      </c>
      <c r="W49" s="25">
        <f>IF(J49&gt;0,(INT(POWER(12.76-J49,1.81)*46.0849)),0)</f>
        <v>0</v>
      </c>
      <c r="X49" s="25">
        <f>IF(K49&gt;0,(INT(POWER(42.26-K49,1.81)*4.99087)),0)</f>
        <v>0</v>
      </c>
      <c r="Y49" s="152">
        <f>IF(N49&lt;&gt;"",(INT(POWER(254-U49,1.88)*0.11193)),0)</f>
        <v>0</v>
      </c>
      <c r="Z49" s="25">
        <f>IF(O49&gt;0,(INT(POWER(O49-75,1.348)*1.84523)),0)</f>
        <v>0</v>
      </c>
      <c r="AA49" s="25">
        <f>IF(P49&gt;0,(INT(POWER(P49-210,1.41)*0.188807)),0)</f>
        <v>0</v>
      </c>
      <c r="AB49" s="25">
        <f>IF(Q49&gt;0,(INT(POWER(Q49-1.5,1.05)*56.0211)),0)</f>
        <v>0</v>
      </c>
    </row>
    <row r="50" spans="2:19" ht="12.75">
      <c r="B50" s="146"/>
      <c r="G50" s="32"/>
      <c r="H50" s="31">
        <f>H48</f>
        <v>0</v>
      </c>
      <c r="M50" s="32"/>
      <c r="S50" s="32"/>
    </row>
    <row r="51" spans="2:29" ht="12.75">
      <c r="B51" s="135">
        <f>IF(H51=0,"","15.")</f>
      </c>
      <c r="G51" s="78">
        <f>IF(H51=0,"",H51)</f>
      </c>
      <c r="H51" s="29">
        <f>SUM(W51:AB52)+AC51</f>
        <v>0</v>
      </c>
      <c r="M51" s="95">
        <f t="shared" si="1"/>
      </c>
      <c r="S51" s="95">
        <f t="shared" si="0"/>
      </c>
      <c r="U51" s="16">
        <f>L51*60+N51</f>
        <v>0</v>
      </c>
      <c r="V51" s="16">
        <f>R51*60+T51</f>
        <v>0</v>
      </c>
      <c r="W51" s="25">
        <f>IF(J51&gt;0,(INT(POWER(12.76-J51,1.81)*46.0849)),0)</f>
        <v>0</v>
      </c>
      <c r="X51" s="25">
        <f>IF(K51&gt;0,(INT(POWER(42.26-K51,1.81)*4.99087)),0)</f>
        <v>0</v>
      </c>
      <c r="Y51" s="152">
        <f>IF(N51&lt;&gt;"",(INT(POWER(254-U51,1.88)*0.11193)),0)</f>
        <v>0</v>
      </c>
      <c r="Z51" s="25">
        <f>IF(O51&gt;0,(INT(POWER(O51-75,1.348)*1.84523)),0)</f>
        <v>0</v>
      </c>
      <c r="AA51" s="25">
        <f>IF(P51&gt;0,(INT(POWER(P51-210,1.41)*0.188807)),0)</f>
        <v>0</v>
      </c>
      <c r="AB51" s="25">
        <f>IF(Q51&gt;0,(INT(POWER(Q51-1.5,1.05)*56.0211)),0)</f>
        <v>0</v>
      </c>
      <c r="AC51" s="18">
        <f>IF(T51&lt;&gt;"",(INT(POWER(305.5-V51,1.85)*0.08713)),0)</f>
        <v>0</v>
      </c>
    </row>
    <row r="52" spans="2:28" ht="12.75">
      <c r="B52" s="146"/>
      <c r="G52" s="32"/>
      <c r="H52" s="31">
        <f>H51</f>
        <v>0</v>
      </c>
      <c r="M52" s="95">
        <f t="shared" si="1"/>
      </c>
      <c r="S52" s="95">
        <f t="shared" si="0"/>
      </c>
      <c r="U52" s="16">
        <f>L52*60+N52</f>
        <v>0</v>
      </c>
      <c r="W52" s="25">
        <f>IF(J52&gt;0,(INT(POWER(12.76-J52,1.81)*46.0849)),0)</f>
        <v>0</v>
      </c>
      <c r="X52" s="25">
        <f>IF(K52&gt;0,(INT(POWER(42.26-K52,1.81)*4.99087)),0)</f>
        <v>0</v>
      </c>
      <c r="Y52" s="152">
        <f>IF(N52&lt;&gt;"",(INT(POWER(254-U52,1.88)*0.11193)),0)</f>
        <v>0</v>
      </c>
      <c r="Z52" s="25">
        <f>IF(O52&gt;0,(INT(POWER(O52-75,1.348)*1.84523)),0)</f>
        <v>0</v>
      </c>
      <c r="AA52" s="25">
        <f>IF(P52&gt;0,(INT(POWER(P52-210,1.41)*0.188807)),0)</f>
        <v>0</v>
      </c>
      <c r="AB52" s="25">
        <f>IF(Q52&gt;0,(INT(POWER(Q52-1.5,1.05)*56.0211)),0)</f>
        <v>0</v>
      </c>
    </row>
    <row r="53" spans="2:19" ht="12.75">
      <c r="B53" s="146"/>
      <c r="G53" s="32"/>
      <c r="H53" s="31">
        <f>H51</f>
        <v>0</v>
      </c>
      <c r="M53" s="32"/>
      <c r="S53" s="32"/>
    </row>
    <row r="54" spans="2:29" ht="12.75">
      <c r="B54" s="135">
        <f>IF(H54=0,"","16.")</f>
      </c>
      <c r="G54" s="78">
        <f>IF(H54=0,"",H54)</f>
      </c>
      <c r="H54" s="29">
        <f>SUM(W54:AB55)+AC54</f>
        <v>0</v>
      </c>
      <c r="M54" s="95">
        <f t="shared" si="1"/>
      </c>
      <c r="S54" s="95">
        <f t="shared" si="0"/>
      </c>
      <c r="U54" s="16">
        <f>L54*60+N54</f>
        <v>0</v>
      </c>
      <c r="V54" s="16">
        <f>R54*60+T54</f>
        <v>0</v>
      </c>
      <c r="W54" s="25">
        <f>IF(J54&gt;0,(INT(POWER(12.76-J54,1.81)*46.0849)),0)</f>
        <v>0</v>
      </c>
      <c r="X54" s="25">
        <f>IF(K54&gt;0,(INT(POWER(42.26-K54,1.81)*4.99087)),0)</f>
        <v>0</v>
      </c>
      <c r="Y54" s="152">
        <f>IF(N54&lt;&gt;"",(INT(POWER(254-U54,1.88)*0.11193)),0)</f>
        <v>0</v>
      </c>
      <c r="Z54" s="25">
        <f>IF(O54&gt;0,(INT(POWER(O54-75,1.348)*1.84523)),0)</f>
        <v>0</v>
      </c>
      <c r="AA54" s="25">
        <f>IF(P54&gt;0,(INT(POWER(P54-210,1.41)*0.188807)),0)</f>
        <v>0</v>
      </c>
      <c r="AB54" s="25">
        <f>IF(Q54&gt;0,(INT(POWER(Q54-1.5,1.05)*56.0211)),0)</f>
        <v>0</v>
      </c>
      <c r="AC54" s="18">
        <f>IF(T54&lt;&gt;"",(INT(POWER(305.5-V54,1.85)*0.08713)),0)</f>
        <v>0</v>
      </c>
    </row>
    <row r="55" spans="2:28" ht="12.75">
      <c r="B55" s="146"/>
      <c r="G55" s="32"/>
      <c r="H55" s="31">
        <f>H54</f>
        <v>0</v>
      </c>
      <c r="M55" s="95">
        <f t="shared" si="1"/>
      </c>
      <c r="S55" s="95">
        <f t="shared" si="0"/>
      </c>
      <c r="U55" s="16">
        <f>L55*60+N55</f>
        <v>0</v>
      </c>
      <c r="W55" s="25">
        <f>IF(J55&gt;0,(INT(POWER(12.76-J55,1.81)*46.0849)),0)</f>
        <v>0</v>
      </c>
      <c r="X55" s="25">
        <f>IF(K55&gt;0,(INT(POWER(42.26-K55,1.81)*4.99087)),0)</f>
        <v>0</v>
      </c>
      <c r="Y55" s="152">
        <f>IF(N55&lt;&gt;"",(INT(POWER(254-U55,1.88)*0.11193)),0)</f>
        <v>0</v>
      </c>
      <c r="Z55" s="25">
        <f>IF(O55&gt;0,(INT(POWER(O55-75,1.348)*1.84523)),0)</f>
        <v>0</v>
      </c>
      <c r="AA55" s="25">
        <f>IF(P55&gt;0,(INT(POWER(P55-210,1.41)*0.188807)),0)</f>
        <v>0</v>
      </c>
      <c r="AB55" s="25">
        <f>IF(Q55&gt;0,(INT(POWER(Q55-1.5,1.05)*56.0211)),0)</f>
        <v>0</v>
      </c>
    </row>
    <row r="56" spans="2:19" ht="12.75">
      <c r="B56" s="146"/>
      <c r="G56" s="32"/>
      <c r="H56" s="31">
        <f>H54</f>
        <v>0</v>
      </c>
      <c r="M56" s="32"/>
      <c r="S56" s="32"/>
    </row>
    <row r="57" spans="13:19" ht="12.75">
      <c r="M57" s="7"/>
      <c r="S57" s="7"/>
    </row>
    <row r="58" spans="13:19" ht="12.75">
      <c r="M58" s="7"/>
      <c r="S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3937007874015748" right="0.1968503937007874" top="0.787401574803149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15" hidden="1" customWidth="1"/>
    <col min="9" max="9" width="0.74609375" style="2" customWidth="1"/>
    <col min="10" max="10" width="5.625" style="4" customWidth="1"/>
    <col min="11" max="11" width="6.125" style="4" customWidth="1"/>
    <col min="12" max="12" width="2.25390625" style="5" customWidth="1"/>
    <col min="13" max="13" width="1.12109375" style="1" customWidth="1"/>
    <col min="14" max="14" width="5.25390625" style="102" customWidth="1"/>
    <col min="15" max="15" width="4.875" style="2" customWidth="1"/>
    <col min="16" max="16" width="5.125" style="2" customWidth="1"/>
    <col min="17" max="17" width="5.375" style="6" customWidth="1"/>
    <col min="18" max="18" width="2.75390625" style="5" customWidth="1"/>
    <col min="19" max="19" width="1.00390625" style="1" customWidth="1"/>
    <col min="20" max="20" width="6.00390625" style="102" customWidth="1"/>
    <col min="21" max="21" width="19.75390625" style="17" hidden="1" customWidth="1"/>
    <col min="22" max="22" width="9.125" style="17" hidden="1" customWidth="1"/>
    <col min="23" max="24" width="9.125" style="11" hidden="1" customWidth="1"/>
    <col min="25" max="25" width="9.125" style="71" hidden="1" customWidth="1"/>
    <col min="26" max="29" width="9.125" style="11" hidden="1" customWidth="1"/>
    <col min="30" max="16384" width="9.125" style="2" customWidth="1"/>
  </cols>
  <sheetData>
    <row r="1" spans="2:20" ht="15.75">
      <c r="B1" s="138" t="s">
        <v>20</v>
      </c>
      <c r="C1" s="47"/>
      <c r="D1" s="47"/>
      <c r="E1" s="47"/>
      <c r="F1" s="47"/>
      <c r="G1" s="46"/>
      <c r="H1" s="48"/>
      <c r="I1" s="47"/>
      <c r="J1" s="98"/>
      <c r="K1" s="98"/>
      <c r="L1" s="49"/>
      <c r="O1" s="45" t="s">
        <v>38</v>
      </c>
      <c r="P1" s="47"/>
      <c r="Q1" s="51"/>
      <c r="R1" s="49"/>
      <c r="S1" s="45"/>
      <c r="T1" s="118"/>
    </row>
    <row r="2" spans="2:20" ht="12.75">
      <c r="B2" s="139" t="s">
        <v>35</v>
      </c>
      <c r="C2" s="45"/>
      <c r="D2" s="47"/>
      <c r="E2" s="47"/>
      <c r="F2" s="47"/>
      <c r="G2" s="46"/>
      <c r="H2" s="48"/>
      <c r="I2" s="47"/>
      <c r="J2" s="98"/>
      <c r="K2" s="98"/>
      <c r="L2" s="49"/>
      <c r="O2" s="47" t="s">
        <v>44</v>
      </c>
      <c r="P2" s="47"/>
      <c r="Q2" s="51"/>
      <c r="R2" s="49"/>
      <c r="S2" s="45"/>
      <c r="T2" s="118"/>
    </row>
    <row r="3" spans="2:20" ht="12.75">
      <c r="B3" s="136" t="s">
        <v>45</v>
      </c>
      <c r="C3" s="47"/>
      <c r="D3" s="47"/>
      <c r="E3" s="30" t="s">
        <v>50</v>
      </c>
      <c r="F3" s="30"/>
      <c r="G3" s="97"/>
      <c r="H3" s="29"/>
      <c r="I3" s="30"/>
      <c r="J3" s="26"/>
      <c r="K3" s="26"/>
      <c r="L3" s="42"/>
      <c r="O3" s="52" t="s">
        <v>43</v>
      </c>
      <c r="P3" s="47"/>
      <c r="Q3" s="51"/>
      <c r="R3" s="49"/>
      <c r="S3" s="45"/>
      <c r="T3" s="118"/>
    </row>
    <row r="4" spans="2:22" ht="12.75">
      <c r="B4" s="136" t="s">
        <v>41</v>
      </c>
      <c r="C4" s="30"/>
      <c r="D4" s="30"/>
      <c r="E4" s="43" t="s">
        <v>51</v>
      </c>
      <c r="G4" s="50" t="s">
        <v>40</v>
      </c>
      <c r="H4" s="29"/>
      <c r="I4" s="26"/>
      <c r="J4" s="164">
        <v>37569</v>
      </c>
      <c r="K4" s="164"/>
      <c r="L4" s="42"/>
      <c r="M4" s="28"/>
      <c r="N4" s="103"/>
      <c r="O4" s="47" t="s">
        <v>39</v>
      </c>
      <c r="P4" s="52"/>
      <c r="Q4" s="51"/>
      <c r="R4" s="53"/>
      <c r="S4" s="45"/>
      <c r="T4" s="118"/>
      <c r="U4" s="16"/>
      <c r="V4" s="16"/>
    </row>
    <row r="5" ht="12.75">
      <c r="W5" s="11" t="s">
        <v>18</v>
      </c>
    </row>
    <row r="6" spans="2:29" ht="12.75">
      <c r="B6" s="74" t="s">
        <v>10</v>
      </c>
      <c r="C6" s="46"/>
      <c r="D6" s="46"/>
      <c r="E6" s="46" t="s">
        <v>36</v>
      </c>
      <c r="F6" s="128" t="s">
        <v>111</v>
      </c>
      <c r="G6" s="132" t="s">
        <v>11</v>
      </c>
      <c r="H6" s="54" t="s">
        <v>11</v>
      </c>
      <c r="I6" s="46"/>
      <c r="J6" s="125" t="s">
        <v>72</v>
      </c>
      <c r="K6" s="125" t="s">
        <v>73</v>
      </c>
      <c r="L6" s="168" t="s">
        <v>74</v>
      </c>
      <c r="M6" s="168"/>
      <c r="N6" s="168"/>
      <c r="O6" s="57" t="s">
        <v>6</v>
      </c>
      <c r="P6" s="57" t="s">
        <v>7</v>
      </c>
      <c r="Q6" s="58" t="s">
        <v>8</v>
      </c>
      <c r="R6" s="168" t="s">
        <v>9</v>
      </c>
      <c r="S6" s="168"/>
      <c r="T6" s="168"/>
      <c r="U6" s="12" t="s">
        <v>22</v>
      </c>
      <c r="V6" s="12" t="s">
        <v>16</v>
      </c>
      <c r="W6" s="11" t="s">
        <v>17</v>
      </c>
      <c r="X6" s="11" t="s">
        <v>14</v>
      </c>
      <c r="Y6" s="71" t="s">
        <v>4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56"/>
      <c r="C7" s="46"/>
      <c r="D7" s="46"/>
      <c r="E7" s="46" t="s">
        <v>13</v>
      </c>
      <c r="F7" s="128" t="s">
        <v>110</v>
      </c>
      <c r="G7" s="132" t="s">
        <v>12</v>
      </c>
      <c r="H7" s="54" t="s">
        <v>12</v>
      </c>
      <c r="I7" s="46"/>
      <c r="J7" s="120" t="s">
        <v>19</v>
      </c>
      <c r="K7" s="120" t="s">
        <v>19</v>
      </c>
      <c r="L7" s="169" t="s">
        <v>119</v>
      </c>
      <c r="M7" s="169"/>
      <c r="N7" s="169"/>
      <c r="O7" s="56" t="s">
        <v>2</v>
      </c>
      <c r="P7" s="56" t="s">
        <v>2</v>
      </c>
      <c r="Q7" s="55" t="s">
        <v>3</v>
      </c>
      <c r="R7" s="170" t="s">
        <v>119</v>
      </c>
      <c r="S7" s="170"/>
      <c r="T7" s="170"/>
    </row>
    <row r="8" spans="2:19" ht="12.75">
      <c r="B8" s="137"/>
      <c r="G8" s="45"/>
      <c r="M8" s="45"/>
      <c r="S8" s="45"/>
    </row>
    <row r="9" spans="2:29" ht="12.75">
      <c r="B9" s="135" t="str">
        <f>IF(H9=0,"","1.")</f>
        <v>1.</v>
      </c>
      <c r="E9" s="2" t="s">
        <v>68</v>
      </c>
      <c r="F9" s="2" t="s">
        <v>70</v>
      </c>
      <c r="G9" s="78">
        <f>IF(H9=0,"",H9)</f>
        <v>7421</v>
      </c>
      <c r="H9" s="15">
        <f>SUM(W9:AB10)+AC9</f>
        <v>7421</v>
      </c>
      <c r="J9" s="8">
        <v>9</v>
      </c>
      <c r="K9" s="8">
        <v>27</v>
      </c>
      <c r="L9" s="5">
        <v>3</v>
      </c>
      <c r="M9" s="96">
        <f aca="true" t="shared" si="0" ref="M9:M55">IF(N9=0,"",":")</f>
      </c>
      <c r="N9" s="102">
        <v>0</v>
      </c>
      <c r="O9" s="9">
        <v>161</v>
      </c>
      <c r="P9" s="9">
        <v>500</v>
      </c>
      <c r="Q9" s="6">
        <v>9</v>
      </c>
      <c r="R9" s="5">
        <v>2</v>
      </c>
      <c r="S9" s="96" t="str">
        <f aca="true" t="shared" si="1" ref="S9:S55">IF(T9=0,"",":")</f>
        <v>:</v>
      </c>
      <c r="T9" s="102">
        <v>30</v>
      </c>
      <c r="U9" s="17">
        <f>L9*60+N9</f>
        <v>180</v>
      </c>
      <c r="V9" s="17">
        <f>R9*60+T9</f>
        <v>150</v>
      </c>
      <c r="W9" s="25">
        <f>IF(J9&gt;0,(INT(POWER(13-J9,1.81)*46.0849)),0)</f>
        <v>566</v>
      </c>
      <c r="X9" s="25">
        <f>IF(K9&gt;0,(INT(POWER(42.5-K9,1.81)*4.99087)),0)</f>
        <v>712</v>
      </c>
      <c r="Y9" s="25">
        <f>IF(N9&lt;&gt;"",(INT(POWER(254-U9,1.88)*0.11193)),0)</f>
        <v>365</v>
      </c>
      <c r="Z9" s="25">
        <f>IF(O9&gt;0,(INT(POWER(O9-75,1.348)*1.84523)),0)</f>
        <v>747</v>
      </c>
      <c r="AA9" s="25">
        <f>IF(P9&gt;0,(INT(POWER(P9-210,1.41)*0.188807)),0)</f>
        <v>559</v>
      </c>
      <c r="AB9" s="25">
        <f>IF(Q9&gt;0,(INT(POWER(Q9-1.5,1.05)*56.0211)),0)</f>
        <v>464</v>
      </c>
      <c r="AC9" s="18">
        <f>IF(T9&lt;&gt;"",(INT(POWER(305.5-V9,1.85)*0.08713)),0)</f>
        <v>988</v>
      </c>
    </row>
    <row r="10" spans="2:28" ht="12.75">
      <c r="B10" s="137"/>
      <c r="E10" s="2" t="s">
        <v>69</v>
      </c>
      <c r="G10" s="46"/>
      <c r="H10" s="20">
        <f>H9</f>
        <v>7421</v>
      </c>
      <c r="J10" s="8">
        <v>9.55</v>
      </c>
      <c r="K10" s="8">
        <v>29</v>
      </c>
      <c r="L10" s="5">
        <v>3</v>
      </c>
      <c r="M10" s="96">
        <f>IF(N10=0,"",":")</f>
      </c>
      <c r="N10" s="102">
        <v>0</v>
      </c>
      <c r="O10" s="9">
        <v>153</v>
      </c>
      <c r="P10" s="9">
        <v>520</v>
      </c>
      <c r="Q10" s="6">
        <v>8</v>
      </c>
      <c r="S10" s="96">
        <f t="shared" si="1"/>
      </c>
      <c r="U10" s="17">
        <f>L10*60+N10</f>
        <v>180</v>
      </c>
      <c r="W10" s="25">
        <f>IF(J10&gt;0,(INT(POWER(13-J10,1.81)*46.0849)),0)</f>
        <v>433</v>
      </c>
      <c r="X10" s="25">
        <f>IF(K10&gt;0,(INT(POWER(42.5-K10,1.81)*4.99087)),0)</f>
        <v>554</v>
      </c>
      <c r="Y10" s="25">
        <f>IF(N10&lt;&gt;"",(INT(POWER(254-U10,1.88)*0.11193)),0)</f>
        <v>365</v>
      </c>
      <c r="Z10" s="25">
        <f>IF(O10&gt;0,(INT(POWER(O10-75,1.348)*1.84523)),0)</f>
        <v>655</v>
      </c>
      <c r="AA10" s="25">
        <f>IF(P10&gt;0,(INT(POWER(P10-210,1.41)*0.188807)),0)</f>
        <v>614</v>
      </c>
      <c r="AB10" s="25">
        <f>IF(Q10&gt;0,(INT(POWER(Q10-1.5,1.05)*56.0211)),0)</f>
        <v>399</v>
      </c>
    </row>
    <row r="11" spans="2:19" ht="12.75">
      <c r="B11" s="137"/>
      <c r="G11" s="46"/>
      <c r="H11" s="20">
        <f>H10</f>
        <v>7421</v>
      </c>
      <c r="J11" s="8"/>
      <c r="K11" s="8"/>
      <c r="M11" s="45"/>
      <c r="O11" s="9"/>
      <c r="P11" s="9"/>
      <c r="S11" s="45"/>
    </row>
    <row r="12" spans="2:29" ht="12.75">
      <c r="B12" s="135" t="str">
        <f>IF(H12=0,"","2.")</f>
        <v>2.</v>
      </c>
      <c r="E12" s="101" t="s">
        <v>49</v>
      </c>
      <c r="F12" s="2" t="s">
        <v>48</v>
      </c>
      <c r="G12" s="78">
        <f>IF(H12=0,"",H12)</f>
        <v>9269</v>
      </c>
      <c r="H12" s="15">
        <f>SUM(W12:AB13)+AC12</f>
        <v>9269</v>
      </c>
      <c r="J12" s="8">
        <v>8.37</v>
      </c>
      <c r="K12" s="8">
        <v>27.18</v>
      </c>
      <c r="L12" s="5">
        <v>2</v>
      </c>
      <c r="M12" s="96" t="str">
        <f>IF(N12=0,"",":")</f>
        <v>:</v>
      </c>
      <c r="N12" s="102">
        <v>27.49</v>
      </c>
      <c r="O12" s="9">
        <v>161</v>
      </c>
      <c r="P12" s="9">
        <v>565</v>
      </c>
      <c r="Q12" s="6">
        <v>12.14</v>
      </c>
      <c r="R12" s="5">
        <v>2</v>
      </c>
      <c r="S12" s="96" t="str">
        <f t="shared" si="1"/>
        <v>:</v>
      </c>
      <c r="T12" s="102">
        <v>27.79</v>
      </c>
      <c r="U12" s="17">
        <f>L12*60+N12</f>
        <v>147.49</v>
      </c>
      <c r="V12" s="17">
        <f>R12*60+T12</f>
        <v>147.79</v>
      </c>
      <c r="W12" s="25">
        <f>IF(J12&gt;0,(INT(POWER(13-J12,1.81)*46.0849)),0)</f>
        <v>738</v>
      </c>
      <c r="X12" s="25">
        <f>IF(K12&gt;0,(INT(POWER(42.5-K12,1.81)*4.99087)),0)</f>
        <v>697</v>
      </c>
      <c r="Y12" s="25">
        <f>IF(N12&lt;&gt;"",(INT(POWER(254-U12,1.88)*0.11193)),0)</f>
        <v>725</v>
      </c>
      <c r="Z12" s="25">
        <f>IF(O12&gt;0,(INT(POWER(O12-75,1.348)*1.84523)),0)</f>
        <v>747</v>
      </c>
      <c r="AA12" s="25">
        <f>IF(P12&gt;0,(INT(POWER(P12-210,1.41)*0.188807)),0)</f>
        <v>744</v>
      </c>
      <c r="AB12" s="25">
        <f>IF(Q12&gt;0,(INT(POWER(Q12-1.5,1.05)*56.0211)),0)</f>
        <v>670</v>
      </c>
      <c r="AC12" s="18">
        <f>IF(T12&lt;&gt;"",(INT(POWER(305.5-V12,1.85)*0.08713)),0)</f>
        <v>1014</v>
      </c>
    </row>
    <row r="13" spans="2:28" ht="12.75">
      <c r="B13" s="137"/>
      <c r="E13" s="2" t="s">
        <v>47</v>
      </c>
      <c r="G13" s="46"/>
      <c r="H13" s="20">
        <f>H12</f>
        <v>9269</v>
      </c>
      <c r="J13" s="8">
        <v>8.42</v>
      </c>
      <c r="K13" s="8">
        <v>28.13</v>
      </c>
      <c r="L13" s="5">
        <v>2</v>
      </c>
      <c r="M13" s="96" t="str">
        <f t="shared" si="0"/>
        <v>:</v>
      </c>
      <c r="N13" s="102">
        <v>36.75</v>
      </c>
      <c r="O13" s="9">
        <v>157</v>
      </c>
      <c r="P13" s="9">
        <v>527</v>
      </c>
      <c r="Q13" s="6">
        <v>11.74</v>
      </c>
      <c r="S13" s="96"/>
      <c r="U13" s="17">
        <f>L13*60+N13</f>
        <v>156.75</v>
      </c>
      <c r="W13" s="25">
        <f>IF(J13&gt;0,(INT(POWER(13-J13,1.81)*46.0849)),0)</f>
        <v>723</v>
      </c>
      <c r="X13" s="25">
        <f>IF(K13&gt;0,(INT(POWER(42.5-K13,1.81)*4.99087)),0)</f>
        <v>621</v>
      </c>
      <c r="Y13" s="25">
        <f>IF(N13&lt;&gt;"",(INT(POWER(254-U13,1.88)*0.11193)),0)</f>
        <v>611</v>
      </c>
      <c r="Z13" s="25">
        <f>IF(O13&gt;0,(INT(POWER(O13-75,1.348)*1.84523)),0)</f>
        <v>701</v>
      </c>
      <c r="AA13" s="25">
        <f>IF(P13&gt;0,(INT(POWER(P13-210,1.41)*0.188807)),0)</f>
        <v>634</v>
      </c>
      <c r="AB13" s="25">
        <f>IF(Q13&gt;0,(INT(POWER(Q13-1.5,1.05)*56.0211)),0)</f>
        <v>644</v>
      </c>
    </row>
    <row r="14" spans="2:19" ht="12.75">
      <c r="B14" s="137"/>
      <c r="G14" s="46"/>
      <c r="H14" s="20">
        <f>H12</f>
        <v>9269</v>
      </c>
      <c r="J14" s="8"/>
      <c r="K14" s="8"/>
      <c r="M14" s="45"/>
      <c r="O14" s="9"/>
      <c r="P14" s="9"/>
      <c r="S14" s="96"/>
    </row>
    <row r="15" spans="2:29" ht="12.75">
      <c r="B15" s="135">
        <f>IF(H15=0,"","3.")</f>
      </c>
      <c r="G15" s="78">
        <f>IF(H15=0,"",H15)</f>
      </c>
      <c r="H15" s="15">
        <f>SUM(W15:AB16)+AC15</f>
        <v>0</v>
      </c>
      <c r="J15" s="8"/>
      <c r="K15" s="8"/>
      <c r="M15" s="96">
        <f>IF(N15=0,"",":")</f>
      </c>
      <c r="O15" s="9"/>
      <c r="P15" s="9"/>
      <c r="S15" s="96">
        <f t="shared" si="1"/>
      </c>
      <c r="U15" s="17">
        <f>L15*60+N15</f>
        <v>0</v>
      </c>
      <c r="V15" s="17">
        <f>R15*60+T15</f>
        <v>0</v>
      </c>
      <c r="W15" s="25">
        <f>IF(J15&gt;0,(INT(POWER(13-J15,1.81)*46.0849)),0)</f>
        <v>0</v>
      </c>
      <c r="X15" s="25">
        <f>IF(K15&gt;0,(INT(POWER(42.5-K15,1.81)*4.99087)),0)</f>
        <v>0</v>
      </c>
      <c r="Y15" s="25">
        <f>IF(N15&lt;&gt;"",(INT(POWER(254-U15,1.88)*0.11193)),0)</f>
        <v>0</v>
      </c>
      <c r="Z15" s="25">
        <f>IF(O15&gt;0,(INT(POWER(O15-75,1.348)*1.84523)),0)</f>
        <v>0</v>
      </c>
      <c r="AA15" s="25">
        <f>IF(P15&gt;0,(INT(POWER(P15-210,1.41)*0.188807)),0)</f>
        <v>0</v>
      </c>
      <c r="AB15" s="25">
        <f>IF(Q15&gt;0,(INT(POWER(Q15-1.5,1.05)*56.0211)),0)</f>
        <v>0</v>
      </c>
      <c r="AC15" s="18">
        <f>IF(T15&lt;&gt;"",(INT(POWER(305.5-V15,1.85)*0.08713)),0)</f>
        <v>0</v>
      </c>
    </row>
    <row r="16" spans="2:28" ht="12.75">
      <c r="B16" s="137"/>
      <c r="G16" s="46"/>
      <c r="H16" s="20">
        <f>H15</f>
        <v>0</v>
      </c>
      <c r="J16" s="8"/>
      <c r="K16" s="8"/>
      <c r="M16" s="96">
        <f t="shared" si="0"/>
      </c>
      <c r="O16" s="9"/>
      <c r="P16" s="9"/>
      <c r="S16" s="96">
        <f t="shared" si="1"/>
      </c>
      <c r="U16" s="17">
        <f>L16*60+N16</f>
        <v>0</v>
      </c>
      <c r="W16" s="25">
        <f>IF(J16&gt;0,(INT(POWER(13-J16,1.81)*46.0849)),0)</f>
        <v>0</v>
      </c>
      <c r="X16" s="25">
        <f>IF(K16&gt;0,(INT(POWER(42.5-K16,1.81)*4.99087)),0)</f>
        <v>0</v>
      </c>
      <c r="Y16" s="25">
        <f>IF(N16&lt;&gt;"",(INT(POWER(254-U16,1.88)*0.11193)),0)</f>
        <v>0</v>
      </c>
      <c r="Z16" s="25">
        <f>IF(O16&gt;0,(INT(POWER(O16-75,1.348)*1.84523)),0)</f>
        <v>0</v>
      </c>
      <c r="AA16" s="25">
        <f>IF(P16&gt;0,(INT(POWER(P16-210,1.41)*0.188807)),0)</f>
        <v>0</v>
      </c>
      <c r="AB16" s="25">
        <f>IF(Q16&gt;0,(INT(POWER(Q16-1.5,1.05)*56.0211)),0)</f>
        <v>0</v>
      </c>
    </row>
    <row r="17" spans="2:25" ht="12.75">
      <c r="B17" s="137"/>
      <c r="G17" s="46"/>
      <c r="H17" s="20">
        <f>H15</f>
        <v>0</v>
      </c>
      <c r="J17" s="8"/>
      <c r="K17" s="8"/>
      <c r="M17" s="45">
        <f t="shared" si="0"/>
      </c>
      <c r="O17" s="9"/>
      <c r="P17" s="9"/>
      <c r="S17" s="45"/>
      <c r="U17" s="17">
        <f>L17*60+N17</f>
        <v>0</v>
      </c>
      <c r="Y17" s="153"/>
    </row>
    <row r="18" spans="2:29" ht="12.75">
      <c r="B18" s="135">
        <f>IF(H18=0,"","4.")</f>
      </c>
      <c r="G18" s="78">
        <f>IF(H18=0,"",H18)</f>
      </c>
      <c r="H18" s="15">
        <f>SUM(W18:AB19)+AC18</f>
        <v>0</v>
      </c>
      <c r="M18" s="96">
        <f t="shared" si="0"/>
      </c>
      <c r="O18" s="9"/>
      <c r="P18" s="9"/>
      <c r="S18" s="96">
        <f t="shared" si="1"/>
      </c>
      <c r="U18" s="17">
        <f>L18*60+N18</f>
        <v>0</v>
      </c>
      <c r="V18" s="17">
        <f>R18*60+T18</f>
        <v>0</v>
      </c>
      <c r="W18" s="25">
        <f>IF(J18&gt;0,(INT(POWER(13-J18,1.81)*46.0849)),0)</f>
        <v>0</v>
      </c>
      <c r="X18" s="25">
        <f>IF(K18&gt;0,(INT(POWER(42.5-K18,1.81)*4.99087)),0)</f>
        <v>0</v>
      </c>
      <c r="Y18" s="25">
        <f>IF(N18&lt;&gt;"",(INT(POWER(254-U18,1.88)*0.11193)),0)</f>
        <v>0</v>
      </c>
      <c r="Z18" s="25">
        <f>IF(O18&gt;0,(INT(POWER(O18-75,1.348)*1.84523)),0)</f>
        <v>0</v>
      </c>
      <c r="AA18" s="25">
        <f>IF(P18&gt;0,(INT(POWER(P18-210,1.41)*0.188807)),0)</f>
        <v>0</v>
      </c>
      <c r="AB18" s="25">
        <f>IF(Q18&gt;0,(INT(POWER(Q18-1.5,1.05)*56.0211)),0)</f>
        <v>0</v>
      </c>
      <c r="AC18" s="18">
        <f>IF(T18&lt;&gt;"",(INT(POWER(305.5-V18,1.85)*0.08713)),0)</f>
        <v>0</v>
      </c>
    </row>
    <row r="19" spans="2:28" ht="12.75">
      <c r="B19" s="137"/>
      <c r="G19" s="46"/>
      <c r="H19" s="20">
        <f>H18</f>
        <v>0</v>
      </c>
      <c r="M19" s="96">
        <f t="shared" si="0"/>
      </c>
      <c r="O19" s="9"/>
      <c r="P19" s="9"/>
      <c r="S19" s="96">
        <f t="shared" si="1"/>
      </c>
      <c r="U19" s="17">
        <f>L19*60+N19</f>
        <v>0</v>
      </c>
      <c r="W19" s="25">
        <f>IF(J19&gt;0,(INT(POWER(13-J19,1.81)*46.0849)),0)</f>
        <v>0</v>
      </c>
      <c r="X19" s="25">
        <f>IF(K19&gt;0,(INT(POWER(42.5-K19,1.81)*4.99087)),0)</f>
        <v>0</v>
      </c>
      <c r="Y19" s="25">
        <f>IF(N19&lt;&gt;"",(INT(POWER(254-U19,1.88)*0.11193)),0)</f>
        <v>0</v>
      </c>
      <c r="Z19" s="25">
        <f>IF(O19&gt;0,(INT(POWER(O19-75,1.348)*1.84523)),0)</f>
        <v>0</v>
      </c>
      <c r="AA19" s="25">
        <f>IF(P19&gt;0,(INT(POWER(P19-210,1.41)*0.188807)),0)</f>
        <v>0</v>
      </c>
      <c r="AB19" s="25">
        <f>IF(Q19&gt;0,(INT(POWER(Q19-1.5,1.05)*56.0211)),0)</f>
        <v>0</v>
      </c>
    </row>
    <row r="20" spans="2:19" ht="12.75">
      <c r="B20" s="137"/>
      <c r="G20" s="46"/>
      <c r="H20" s="20">
        <f>H18</f>
        <v>0</v>
      </c>
      <c r="M20" s="45"/>
      <c r="S20" s="45"/>
    </row>
    <row r="21" spans="2:29" ht="12.75">
      <c r="B21" s="135">
        <f>IF(H21=0,"","5.")</f>
      </c>
      <c r="G21" s="78">
        <f>IF(H21=0,"",H21)</f>
      </c>
      <c r="H21" s="15">
        <f>SUM(W21:AB22)+AC21</f>
        <v>0</v>
      </c>
      <c r="M21" s="96">
        <f t="shared" si="0"/>
      </c>
      <c r="O21" s="9"/>
      <c r="P21" s="9"/>
      <c r="S21" s="96">
        <f t="shared" si="1"/>
      </c>
      <c r="U21" s="17">
        <f>L21*60+N21</f>
        <v>0</v>
      </c>
      <c r="V21" s="17">
        <f>R21*60+T21</f>
        <v>0</v>
      </c>
      <c r="W21" s="25">
        <f>IF(J21&gt;0,(INT(POWER(13-J21,1.81)*46.0849)),0)</f>
        <v>0</v>
      </c>
      <c r="X21" s="25">
        <f>IF(K21&gt;0,(INT(POWER(42.5-K21,1.81)*4.99087)),0)</f>
        <v>0</v>
      </c>
      <c r="Y21" s="25">
        <f>IF(N21&lt;&gt;"",(INT(POWER(254-U21,1.88)*0.11193)),0)</f>
        <v>0</v>
      </c>
      <c r="Z21" s="25">
        <f>IF(O21&gt;0,(INT(POWER(O21-75,1.348)*1.84523)),0)</f>
        <v>0</v>
      </c>
      <c r="AA21" s="25">
        <f>IF(P21&gt;0,(INT(POWER(P21-210,1.41)*0.188807)),0)</f>
        <v>0</v>
      </c>
      <c r="AB21" s="25">
        <f>IF(Q21&gt;0,(INT(POWER(Q21-1.5,1.05)*56.0211)),0)</f>
        <v>0</v>
      </c>
      <c r="AC21" s="18">
        <f>IF(T21&lt;&gt;"",(INT(POWER(305.5-V21,1.85)*0.08713)),0)</f>
        <v>0</v>
      </c>
    </row>
    <row r="22" spans="2:28" ht="12.75">
      <c r="B22" s="137"/>
      <c r="G22" s="46"/>
      <c r="H22" s="20">
        <f>H21</f>
        <v>0</v>
      </c>
      <c r="M22" s="96">
        <f t="shared" si="0"/>
      </c>
      <c r="O22" s="9"/>
      <c r="P22" s="9"/>
      <c r="S22" s="96">
        <f t="shared" si="1"/>
      </c>
      <c r="U22" s="17">
        <f>L22*60+N22</f>
        <v>0</v>
      </c>
      <c r="W22" s="25">
        <f>IF(J22&gt;0,(INT(POWER(13-J22,1.81)*46.0849)),0)</f>
        <v>0</v>
      </c>
      <c r="X22" s="25">
        <f>IF(K22&gt;0,(INT(POWER(42.5-K22,1.81)*4.99087)),0)</f>
        <v>0</v>
      </c>
      <c r="Y22" s="25">
        <f>IF(N22&lt;&gt;"",(INT(POWER(254-U22,1.88)*0.11193)),0)</f>
        <v>0</v>
      </c>
      <c r="Z22" s="25">
        <f>IF(O22&gt;0,(INT(POWER(O22-75,1.348)*1.84523)),0)</f>
        <v>0</v>
      </c>
      <c r="AA22" s="25">
        <f>IF(P22&gt;0,(INT(POWER(P22-210,1.41)*0.188807)),0)</f>
        <v>0</v>
      </c>
      <c r="AB22" s="25">
        <f>IF(Q22&gt;0,(INT(POWER(Q22-1.5,1.05)*56.0211)),0)</f>
        <v>0</v>
      </c>
    </row>
    <row r="23" spans="2:19" ht="12.75">
      <c r="B23" s="137"/>
      <c r="G23" s="46"/>
      <c r="H23" s="20">
        <f>H21</f>
        <v>0</v>
      </c>
      <c r="M23" s="45"/>
      <c r="S23" s="45"/>
    </row>
    <row r="24" spans="2:29" ht="12.75">
      <c r="B24" s="135">
        <f>IF(H24=0,"","6.")</f>
      </c>
      <c r="G24" s="78">
        <f>IF(H24=0,"",H24)</f>
      </c>
      <c r="H24" s="15">
        <f>SUM(W24:AB25)+AC24</f>
        <v>0</v>
      </c>
      <c r="M24" s="96">
        <f t="shared" si="0"/>
      </c>
      <c r="O24" s="9"/>
      <c r="P24" s="9"/>
      <c r="S24" s="96">
        <f t="shared" si="1"/>
      </c>
      <c r="U24" s="17">
        <f>L24*60+N24</f>
        <v>0</v>
      </c>
      <c r="V24" s="17">
        <f>R24*60+T24</f>
        <v>0</v>
      </c>
      <c r="W24" s="25">
        <f>IF(J24&gt;0,(INT(POWER(13-J24,1.81)*46.0849)),0)</f>
        <v>0</v>
      </c>
      <c r="X24" s="25">
        <f>IF(K24&gt;0,(INT(POWER(42.5-K24,1.81)*4.99087)),0)</f>
        <v>0</v>
      </c>
      <c r="Y24" s="25">
        <f>IF(N24&lt;&gt;"",(INT(POWER(254-U24,1.88)*0.11193)),0)</f>
        <v>0</v>
      </c>
      <c r="Z24" s="25">
        <f>IF(O24&gt;0,(INT(POWER(O24-75,1.348)*1.84523)),0)</f>
        <v>0</v>
      </c>
      <c r="AA24" s="25">
        <f>IF(P24&gt;0,(INT(POWER(P24-210,1.41)*0.188807)),0)</f>
        <v>0</v>
      </c>
      <c r="AB24" s="25">
        <f>IF(Q24&gt;0,(INT(POWER(Q24-1.5,1.05)*56.0211)),0)</f>
        <v>0</v>
      </c>
      <c r="AC24" s="18">
        <f>IF(T24&lt;&gt;"",(INT(POWER(305.5-V24,1.85)*0.08713)),0)</f>
        <v>0</v>
      </c>
    </row>
    <row r="25" spans="2:28" ht="12.75">
      <c r="B25" s="137"/>
      <c r="G25" s="46"/>
      <c r="H25" s="20">
        <f>H24</f>
        <v>0</v>
      </c>
      <c r="M25" s="96">
        <f t="shared" si="0"/>
      </c>
      <c r="O25" s="9"/>
      <c r="P25" s="9"/>
      <c r="S25" s="96">
        <f t="shared" si="1"/>
      </c>
      <c r="U25" s="17">
        <f>L25*60+N25</f>
        <v>0</v>
      </c>
      <c r="W25" s="25">
        <f>IF(J25&gt;0,(INT(POWER(13-J25,1.81)*46.0849)),0)</f>
        <v>0</v>
      </c>
      <c r="X25" s="25">
        <f>IF(K25&gt;0,(INT(POWER(42.5-K25,1.81)*4.99087)),0)</f>
        <v>0</v>
      </c>
      <c r="Y25" s="25">
        <f>IF(N25&lt;&gt;"",(INT(POWER(254-U25,1.88)*0.11193)),0)</f>
        <v>0</v>
      </c>
      <c r="Z25" s="25">
        <f>IF(O25&gt;0,(INT(POWER(O25-75,1.348)*1.84523)),0)</f>
        <v>0</v>
      </c>
      <c r="AA25" s="25">
        <f>IF(P25&gt;0,(INT(POWER(P25-210,1.41)*0.188807)),0)</f>
        <v>0</v>
      </c>
      <c r="AB25" s="25">
        <f>IF(Q25&gt;0,(INT(POWER(Q25-1.5,1.05)*56.0211)),0)</f>
        <v>0</v>
      </c>
    </row>
    <row r="26" spans="2:19" ht="12.75">
      <c r="B26" s="137"/>
      <c r="G26" s="46"/>
      <c r="H26" s="20">
        <f>H24</f>
        <v>0</v>
      </c>
      <c r="M26" s="45"/>
      <c r="S26" s="45"/>
    </row>
    <row r="27" spans="2:29" ht="12.75">
      <c r="B27" s="135">
        <f>IF(H27=0,"","7.")</f>
      </c>
      <c r="G27" s="78">
        <f>IF(H27=0,"",H27)</f>
      </c>
      <c r="H27" s="15">
        <f>SUM(W27:AB28)+AC27</f>
        <v>0</v>
      </c>
      <c r="M27" s="96">
        <f t="shared" si="0"/>
      </c>
      <c r="O27" s="9"/>
      <c r="P27" s="9"/>
      <c r="S27" s="96">
        <f t="shared" si="1"/>
      </c>
      <c r="U27" s="17">
        <f>L27*60+N27</f>
        <v>0</v>
      </c>
      <c r="V27" s="17">
        <f>R27*60+T27</f>
        <v>0</v>
      </c>
      <c r="W27" s="25">
        <f>IF(J27&gt;0,(INT(POWER(13-J27,1.81)*46.0849)),0)</f>
        <v>0</v>
      </c>
      <c r="X27" s="25">
        <f>IF(K27&gt;0,(INT(POWER(42.5-K27,1.81)*4.99087)),0)</f>
        <v>0</v>
      </c>
      <c r="Y27" s="25">
        <f>IF(N27&lt;&gt;"",(INT(POWER(254-U27,1.88)*0.11193)),0)</f>
        <v>0</v>
      </c>
      <c r="Z27" s="25">
        <f>IF(O27&gt;0,(INT(POWER(O27-75,1.348)*1.84523)),0)</f>
        <v>0</v>
      </c>
      <c r="AA27" s="25">
        <f>IF(P27&gt;0,(INT(POWER(P27-210,1.41)*0.188807)),0)</f>
        <v>0</v>
      </c>
      <c r="AB27" s="25">
        <f>IF(Q27&gt;0,(INT(POWER(Q27-1.5,1.05)*56.0211)),0)</f>
        <v>0</v>
      </c>
      <c r="AC27" s="18">
        <f>IF(T27&lt;&gt;"",(INT(POWER(305.5-V27,1.85)*0.08713)),0)</f>
        <v>0</v>
      </c>
    </row>
    <row r="28" spans="2:28" ht="12.75">
      <c r="B28" s="137"/>
      <c r="G28" s="46"/>
      <c r="H28" s="20">
        <f>H27</f>
        <v>0</v>
      </c>
      <c r="M28" s="96">
        <f t="shared" si="0"/>
      </c>
      <c r="O28" s="9"/>
      <c r="P28" s="9"/>
      <c r="S28" s="96">
        <f t="shared" si="1"/>
      </c>
      <c r="U28" s="17">
        <f>L28*60+N28</f>
        <v>0</v>
      </c>
      <c r="W28" s="25">
        <f>IF(J28&gt;0,(INT(POWER(13-J28,1.81)*46.0849)),0)</f>
        <v>0</v>
      </c>
      <c r="X28" s="25">
        <f>IF(K28&gt;0,(INT(POWER(42.5-K28,1.81)*4.99087)),0)</f>
        <v>0</v>
      </c>
      <c r="Y28" s="25">
        <f>IF(N28&lt;&gt;"",(INT(POWER(254-U28,1.88)*0.11193)),0)</f>
        <v>0</v>
      </c>
      <c r="Z28" s="25">
        <f>IF(O28&gt;0,(INT(POWER(O28-75,1.348)*1.84523)),0)</f>
        <v>0</v>
      </c>
      <c r="AA28" s="25">
        <f>IF(P28&gt;0,(INT(POWER(P28-210,1.41)*0.188807)),0)</f>
        <v>0</v>
      </c>
      <c r="AB28" s="25">
        <f>IF(Q28&gt;0,(INT(POWER(Q28-1.5,1.05)*56.0211)),0)</f>
        <v>0</v>
      </c>
    </row>
    <row r="29" spans="2:19" ht="12.75">
      <c r="B29" s="137"/>
      <c r="G29" s="46"/>
      <c r="H29" s="20">
        <f>H27</f>
        <v>0</v>
      </c>
      <c r="M29" s="45"/>
      <c r="S29" s="45"/>
    </row>
    <row r="30" spans="2:29" ht="12.75">
      <c r="B30" s="135">
        <f>IF(H30=0,"","8.")</f>
      </c>
      <c r="G30" s="78">
        <f>IF(H30=0,"",H30)</f>
      </c>
      <c r="H30" s="15">
        <f>SUM(W30:AB31)+AC30</f>
        <v>0</v>
      </c>
      <c r="J30" s="8"/>
      <c r="K30" s="8"/>
      <c r="M30" s="96">
        <f t="shared" si="0"/>
      </c>
      <c r="O30" s="9"/>
      <c r="P30" s="9"/>
      <c r="S30" s="96">
        <f t="shared" si="1"/>
      </c>
      <c r="U30" s="17">
        <f>L30*60+N30</f>
        <v>0</v>
      </c>
      <c r="V30" s="17">
        <f>R30*60+T30</f>
        <v>0</v>
      </c>
      <c r="W30" s="25">
        <f>IF(J30&gt;0,(INT(POWER(13-J30,1.81)*46.0849)),0)</f>
        <v>0</v>
      </c>
      <c r="X30" s="25">
        <f>IF(K30&gt;0,(INT(POWER(42.5-K30,1.81)*4.99087)),0)</f>
        <v>0</v>
      </c>
      <c r="Y30" s="25">
        <f>IF(N30&lt;&gt;"",(INT(POWER(254-U30,1.88)*0.11193)),0)</f>
        <v>0</v>
      </c>
      <c r="Z30" s="25">
        <f>IF(O30&gt;0,(INT(POWER(O30-75,1.348)*1.84523)),0)</f>
        <v>0</v>
      </c>
      <c r="AA30" s="25">
        <f>IF(P30&gt;0,(INT(POWER(P30-210,1.41)*0.188807)),0)</f>
        <v>0</v>
      </c>
      <c r="AB30" s="25">
        <f>IF(Q30&gt;0,(INT(POWER(Q30-1.5,1.05)*56.0211)),0)</f>
        <v>0</v>
      </c>
      <c r="AC30" s="18">
        <f>IF(T30&lt;&gt;"",(INT(POWER(305.5-V30,1.85)*0.08713)),0)</f>
        <v>0</v>
      </c>
    </row>
    <row r="31" spans="2:28" ht="12.75">
      <c r="B31" s="137"/>
      <c r="G31" s="46"/>
      <c r="H31" s="20">
        <f>H30</f>
        <v>0</v>
      </c>
      <c r="J31" s="8"/>
      <c r="K31" s="8"/>
      <c r="M31" s="96">
        <f t="shared" si="0"/>
      </c>
      <c r="O31" s="9"/>
      <c r="P31" s="9"/>
      <c r="S31" s="96">
        <f t="shared" si="1"/>
      </c>
      <c r="U31" s="17">
        <f>L31*60+N31</f>
        <v>0</v>
      </c>
      <c r="W31" s="25">
        <f>IF(J31&gt;0,(INT(POWER(13-J31,1.81)*46.0849)),0)</f>
        <v>0</v>
      </c>
      <c r="X31" s="25">
        <f>IF(K31&gt;0,(INT(POWER(42.5-K31,1.81)*4.99087)),0)</f>
        <v>0</v>
      </c>
      <c r="Y31" s="25">
        <f>IF(N31&lt;&gt;"",(INT(POWER(254-U31,1.88)*0.11193)),0)</f>
        <v>0</v>
      </c>
      <c r="Z31" s="25">
        <f>IF(O31&gt;0,(INT(POWER(O31-75,1.348)*1.84523)),0)</f>
        <v>0</v>
      </c>
      <c r="AA31" s="25">
        <f>IF(P31&gt;0,(INT(POWER(P31-210,1.41)*0.188807)),0)</f>
        <v>0</v>
      </c>
      <c r="AB31" s="25">
        <f>IF(Q31&gt;0,(INT(POWER(Q31-1.5,1.05)*56.0211)),0)</f>
        <v>0</v>
      </c>
    </row>
    <row r="32" spans="2:19" ht="12.75">
      <c r="B32" s="137"/>
      <c r="G32" s="46"/>
      <c r="H32" s="20">
        <f>H30</f>
        <v>0</v>
      </c>
      <c r="J32" s="8"/>
      <c r="K32" s="8"/>
      <c r="M32" s="45"/>
      <c r="O32" s="9"/>
      <c r="P32" s="9"/>
      <c r="S32" s="45"/>
    </row>
    <row r="33" spans="2:29" ht="12.75">
      <c r="B33" s="135">
        <f>IF(H33=0,"","9.")</f>
      </c>
      <c r="G33" s="78">
        <f>IF(H33=0,"",H33)</f>
      </c>
      <c r="H33" s="15">
        <f>SUM(W33:AB34)+AC33</f>
        <v>0</v>
      </c>
      <c r="J33" s="8"/>
      <c r="K33" s="8"/>
      <c r="M33" s="96">
        <f t="shared" si="0"/>
      </c>
      <c r="O33" s="9"/>
      <c r="P33" s="9"/>
      <c r="S33" s="96">
        <f t="shared" si="1"/>
      </c>
      <c r="U33" s="17">
        <f>L33*60+N33</f>
        <v>0</v>
      </c>
      <c r="V33" s="17">
        <f>R33*60+T33</f>
        <v>0</v>
      </c>
      <c r="W33" s="25">
        <f>IF(J33&gt;0,(INT(POWER(13-J33,1.81)*46.0849)),0)</f>
        <v>0</v>
      </c>
      <c r="X33" s="25">
        <f>IF(K33&gt;0,(INT(POWER(42.5-K33,1.81)*4.99087)),0)</f>
        <v>0</v>
      </c>
      <c r="Y33" s="25">
        <f>IF(N33&lt;&gt;"",(INT(POWER(254-U33,1.88)*0.11193)),0)</f>
        <v>0</v>
      </c>
      <c r="Z33" s="25">
        <f>IF(O33&gt;0,(INT(POWER(O33-75,1.348)*1.84523)),0)</f>
        <v>0</v>
      </c>
      <c r="AA33" s="25">
        <f>IF(P33&gt;0,(INT(POWER(P33-210,1.41)*0.188807)),0)</f>
        <v>0</v>
      </c>
      <c r="AB33" s="25">
        <f>IF(Q33&gt;0,(INT(POWER(Q33-1.5,1.05)*56.0211)),0)</f>
        <v>0</v>
      </c>
      <c r="AC33" s="18">
        <f>IF(T33&lt;&gt;"",(INT(POWER(305.5-V33,1.85)*0.08713)),0)</f>
        <v>0</v>
      </c>
    </row>
    <row r="34" spans="2:28" ht="12.75">
      <c r="B34" s="137"/>
      <c r="G34" s="46"/>
      <c r="H34" s="20">
        <f>H33</f>
        <v>0</v>
      </c>
      <c r="J34" s="8"/>
      <c r="K34" s="8"/>
      <c r="M34" s="96">
        <f t="shared" si="0"/>
      </c>
      <c r="O34" s="9"/>
      <c r="P34" s="9"/>
      <c r="S34" s="96">
        <f t="shared" si="1"/>
      </c>
      <c r="U34" s="17">
        <f>L34*60+N34</f>
        <v>0</v>
      </c>
      <c r="W34" s="25">
        <f>IF(J34&gt;0,(INT(POWER(13-J34,1.81)*46.0849)),0)</f>
        <v>0</v>
      </c>
      <c r="X34" s="25">
        <f>IF(K34&gt;0,(INT(POWER(42.5-K34,1.81)*4.99087)),0)</f>
        <v>0</v>
      </c>
      <c r="Y34" s="25">
        <f>IF(N34&lt;&gt;"",(INT(POWER(254-U34,1.88)*0.11193)),0)</f>
        <v>0</v>
      </c>
      <c r="Z34" s="25">
        <f>IF(O34&gt;0,(INT(POWER(O34-75,1.348)*1.84523)),0)</f>
        <v>0</v>
      </c>
      <c r="AA34" s="25">
        <f>IF(P34&gt;0,(INT(POWER(P34-210,1.41)*0.188807)),0)</f>
        <v>0</v>
      </c>
      <c r="AB34" s="25">
        <f>IF(Q34&gt;0,(INT(POWER(Q34-1.5,1.05)*56.0211)),0)</f>
        <v>0</v>
      </c>
    </row>
    <row r="35" spans="2:19" ht="12.75">
      <c r="B35" s="137"/>
      <c r="G35" s="46"/>
      <c r="H35" s="20">
        <f>H33</f>
        <v>0</v>
      </c>
      <c r="M35" s="45"/>
      <c r="S35" s="45"/>
    </row>
    <row r="36" spans="2:29" ht="12.75">
      <c r="B36" s="135">
        <f>IF(H36=0,"","10.")</f>
      </c>
      <c r="G36" s="78">
        <f>IF(H36=0,"",H36)</f>
      </c>
      <c r="H36" s="15">
        <f>SUM(W36:AB37)+AC36</f>
        <v>0</v>
      </c>
      <c r="J36" s="8"/>
      <c r="K36" s="8"/>
      <c r="M36" s="96">
        <f t="shared" si="0"/>
      </c>
      <c r="O36" s="9"/>
      <c r="P36" s="9"/>
      <c r="S36" s="96">
        <f t="shared" si="1"/>
      </c>
      <c r="U36" s="17">
        <f>L36*60+N36</f>
        <v>0</v>
      </c>
      <c r="V36" s="17">
        <f>R36*60+T36</f>
        <v>0</v>
      </c>
      <c r="W36" s="25">
        <f>IF(J36&gt;0,(INT(POWER(13-J36,1.81)*46.0849)),0)</f>
        <v>0</v>
      </c>
      <c r="X36" s="25">
        <f>IF(K36&gt;0,(INT(POWER(42.5-K36,1.81)*4.99087)),0)</f>
        <v>0</v>
      </c>
      <c r="Y36" s="25">
        <f>IF(N36&lt;&gt;"",(INT(POWER(254-U36,1.88)*0.11193)),0)</f>
        <v>0</v>
      </c>
      <c r="Z36" s="25">
        <f>IF(O36&gt;0,(INT(POWER(O36-75,1.348)*1.84523)),0)</f>
        <v>0</v>
      </c>
      <c r="AA36" s="25">
        <f>IF(P36&gt;0,(INT(POWER(P36-210,1.41)*0.188807)),0)</f>
        <v>0</v>
      </c>
      <c r="AB36" s="25">
        <f>IF(Q36&gt;0,(INT(POWER(Q36-1.5,1.05)*56.0211)),0)</f>
        <v>0</v>
      </c>
      <c r="AC36" s="18">
        <f>IF(T36&lt;&gt;"",(INT(POWER(305.5-V36,1.85)*0.08713)),0)</f>
        <v>0</v>
      </c>
    </row>
    <row r="37" spans="2:28" ht="12.75">
      <c r="B37" s="137"/>
      <c r="G37" s="46"/>
      <c r="H37" s="20">
        <f>H36</f>
        <v>0</v>
      </c>
      <c r="J37" s="8"/>
      <c r="K37" s="8"/>
      <c r="M37" s="96">
        <f t="shared" si="0"/>
      </c>
      <c r="O37" s="9"/>
      <c r="P37" s="9"/>
      <c r="S37" s="96">
        <f t="shared" si="1"/>
      </c>
      <c r="U37" s="17">
        <f>L37*60+N37</f>
        <v>0</v>
      </c>
      <c r="W37" s="25">
        <f>IF(J37&gt;0,(INT(POWER(13-J37,1.81)*46.0849)),0)</f>
        <v>0</v>
      </c>
      <c r="X37" s="25">
        <f>IF(K37&gt;0,(INT(POWER(42.5-K37,1.81)*4.99087)),0)</f>
        <v>0</v>
      </c>
      <c r="Y37" s="25">
        <f>IF(N37&lt;&gt;"",(INT(POWER(254-U37,1.88)*0.11193)),0)</f>
        <v>0</v>
      </c>
      <c r="Z37" s="25">
        <f>IF(O37&gt;0,(INT(POWER(O37-75,1.348)*1.84523)),0)</f>
        <v>0</v>
      </c>
      <c r="AA37" s="25">
        <f>IF(P37&gt;0,(INT(POWER(P37-210,1.41)*0.188807)),0)</f>
        <v>0</v>
      </c>
      <c r="AB37" s="25">
        <f>IF(Q37&gt;0,(INT(POWER(Q37-1.5,1.05)*56.0211)),0)</f>
        <v>0</v>
      </c>
    </row>
    <row r="38" spans="2:19" ht="12.75">
      <c r="B38" s="137"/>
      <c r="G38" s="46"/>
      <c r="H38" s="20">
        <f>H36</f>
        <v>0</v>
      </c>
      <c r="M38" s="45"/>
      <c r="S38" s="45"/>
    </row>
    <row r="39" spans="2:29" ht="12.75">
      <c r="B39" s="135">
        <f>IF(H39=0,"","11.")</f>
      </c>
      <c r="G39" s="78">
        <f>IF(H39=0,"",H39)</f>
      </c>
      <c r="H39" s="15">
        <f>SUM(W39:AB40)+AC39</f>
        <v>0</v>
      </c>
      <c r="M39" s="96">
        <f t="shared" si="0"/>
      </c>
      <c r="S39" s="96">
        <f t="shared" si="1"/>
      </c>
      <c r="U39" s="17">
        <f>L39*60+N39</f>
        <v>0</v>
      </c>
      <c r="V39" s="17">
        <f>R39*60+T39</f>
        <v>0</v>
      </c>
      <c r="W39" s="25">
        <f>IF(J39&gt;0,(INT(POWER(13-J39,1.81)*46.0849)),0)</f>
        <v>0</v>
      </c>
      <c r="X39" s="25">
        <f>IF(K39&gt;0,(INT(POWER(42.5-K39,1.81)*4.99087)),0)</f>
        <v>0</v>
      </c>
      <c r="Y39" s="25">
        <f>IF(N39&lt;&gt;"",(INT(POWER(254-U39,1.88)*0.11193)),0)</f>
        <v>0</v>
      </c>
      <c r="Z39" s="25">
        <f>IF(O39&gt;0,(INT(POWER(O39-75,1.348)*1.84523)),0)</f>
        <v>0</v>
      </c>
      <c r="AA39" s="25">
        <f>IF(P39&gt;0,(INT(POWER(P39-210,1.41)*0.188807)),0)</f>
        <v>0</v>
      </c>
      <c r="AB39" s="25">
        <f>IF(Q39&gt;0,(INT(POWER(Q39-1.5,1.05)*56.0211)),0)</f>
        <v>0</v>
      </c>
      <c r="AC39" s="18">
        <f>IF(T39&lt;&gt;"",(INT(POWER(305.5-V39,1.85)*0.08713)),0)</f>
        <v>0</v>
      </c>
    </row>
    <row r="40" spans="2:28" ht="12.75">
      <c r="B40" s="137"/>
      <c r="G40" s="46"/>
      <c r="H40" s="20">
        <f>H39</f>
        <v>0</v>
      </c>
      <c r="M40" s="96">
        <f t="shared" si="0"/>
      </c>
      <c r="S40" s="96">
        <f t="shared" si="1"/>
      </c>
      <c r="U40" s="17">
        <f>L40*60+N40</f>
        <v>0</v>
      </c>
      <c r="W40" s="25">
        <f>IF(J40&gt;0,(INT(POWER(13-J40,1.81)*46.0849)),0)</f>
        <v>0</v>
      </c>
      <c r="X40" s="25">
        <f>IF(K40&gt;0,(INT(POWER(42.5-K40,1.81)*4.99087)),0)</f>
        <v>0</v>
      </c>
      <c r="Y40" s="25">
        <f>IF(N40&lt;&gt;"",(INT(POWER(254-U40,1.88)*0.11193)),0)</f>
        <v>0</v>
      </c>
      <c r="Z40" s="25">
        <f>IF(O40&gt;0,(INT(POWER(O40-75,1.348)*1.84523)),0)</f>
        <v>0</v>
      </c>
      <c r="AA40" s="25">
        <f>IF(P40&gt;0,(INT(POWER(P40-210,1.41)*0.188807)),0)</f>
        <v>0</v>
      </c>
      <c r="AB40" s="25">
        <f>IF(Q40&gt;0,(INT(POWER(Q40-1.5,1.05)*56.0211)),0)</f>
        <v>0</v>
      </c>
    </row>
    <row r="41" spans="2:19" ht="12.75">
      <c r="B41" s="137"/>
      <c r="G41" s="46"/>
      <c r="H41" s="20">
        <f>H39</f>
        <v>0</v>
      </c>
      <c r="M41" s="45"/>
      <c r="S41" s="45"/>
    </row>
    <row r="42" spans="2:29" ht="12.75">
      <c r="B42" s="135">
        <f>IF(H42=0,"","12.")</f>
      </c>
      <c r="G42" s="78">
        <f>IF(H42=0,"",H42)</f>
      </c>
      <c r="H42" s="15">
        <f>SUM(W42:AB43)+AC42</f>
        <v>0</v>
      </c>
      <c r="M42" s="96">
        <f t="shared" si="0"/>
      </c>
      <c r="S42" s="96">
        <f t="shared" si="1"/>
      </c>
      <c r="U42" s="17">
        <f>L42*60+N42</f>
        <v>0</v>
      </c>
      <c r="V42" s="17">
        <f>R42*60+T42</f>
        <v>0</v>
      </c>
      <c r="W42" s="25">
        <f>IF(J42&gt;0,(INT(POWER(13-J42,1.81)*46.0849)),0)</f>
        <v>0</v>
      </c>
      <c r="X42" s="25">
        <f>IF(K42&gt;0,(INT(POWER(42.5-K42,1.81)*4.99087)),0)</f>
        <v>0</v>
      </c>
      <c r="Y42" s="25">
        <f>IF(N42&lt;&gt;"",(INT(POWER(254-U42,1.88)*0.11193)),0)</f>
        <v>0</v>
      </c>
      <c r="Z42" s="25">
        <f>IF(O42&gt;0,(INT(POWER(O42-75,1.348)*1.84523)),0)</f>
        <v>0</v>
      </c>
      <c r="AA42" s="25">
        <f>IF(P42&gt;0,(INT(POWER(P42-210,1.41)*0.188807)),0)</f>
        <v>0</v>
      </c>
      <c r="AB42" s="25">
        <f>IF(Q42&gt;0,(INT(POWER(Q42-1.5,1.05)*56.0211)),0)</f>
        <v>0</v>
      </c>
      <c r="AC42" s="18">
        <f>IF(T42&lt;&gt;"",(INT(POWER(305.5-V42,1.85)*0.08713)),0)</f>
        <v>0</v>
      </c>
    </row>
    <row r="43" spans="2:28" ht="12.75">
      <c r="B43" s="137"/>
      <c r="G43" s="46"/>
      <c r="H43" s="20">
        <f>H42</f>
        <v>0</v>
      </c>
      <c r="M43" s="96">
        <f t="shared" si="0"/>
      </c>
      <c r="S43" s="96">
        <f t="shared" si="1"/>
      </c>
      <c r="U43" s="17">
        <f>L43*60+N43</f>
        <v>0</v>
      </c>
      <c r="W43" s="25">
        <f>IF(J43&gt;0,(INT(POWER(13-J43,1.81)*46.0849)),0)</f>
        <v>0</v>
      </c>
      <c r="X43" s="25">
        <f>IF(K43&gt;0,(INT(POWER(42.5-K43,1.81)*4.99087)),0)</f>
        <v>0</v>
      </c>
      <c r="Y43" s="25">
        <f>IF(N43&lt;&gt;"",(INT(POWER(254-U43,1.88)*0.11193)),0)</f>
        <v>0</v>
      </c>
      <c r="Z43" s="25">
        <f>IF(O43&gt;0,(INT(POWER(O43-75,1.348)*1.84523)),0)</f>
        <v>0</v>
      </c>
      <c r="AA43" s="25">
        <f>IF(P43&gt;0,(INT(POWER(P43-210,1.41)*0.188807)),0)</f>
        <v>0</v>
      </c>
      <c r="AB43" s="25">
        <f>IF(Q43&gt;0,(INT(POWER(Q43-1.5,1.05)*56.0211)),0)</f>
        <v>0</v>
      </c>
    </row>
    <row r="44" spans="2:19" ht="12.75">
      <c r="B44" s="137"/>
      <c r="G44" s="46"/>
      <c r="H44" s="20">
        <f>H42</f>
        <v>0</v>
      </c>
      <c r="M44" s="45"/>
      <c r="S44" s="45"/>
    </row>
    <row r="45" spans="2:29" ht="12.75">
      <c r="B45" s="135">
        <f>IF(H45=0,"","13.")</f>
      </c>
      <c r="E45" s="101"/>
      <c r="G45" s="78">
        <f>IF(H45=0,"",H45)</f>
      </c>
      <c r="H45" s="15">
        <f>SUM(W45:AB46)+AC45</f>
        <v>0</v>
      </c>
      <c r="M45" s="96">
        <f t="shared" si="0"/>
      </c>
      <c r="S45" s="96">
        <f t="shared" si="1"/>
      </c>
      <c r="U45" s="17">
        <f>L45*60+N45</f>
        <v>0</v>
      </c>
      <c r="V45" s="17">
        <f>R45*60+T45</f>
        <v>0</v>
      </c>
      <c r="W45" s="25">
        <f>IF(J45&gt;0,(INT(POWER(13-J45,1.81)*46.0849)),0)</f>
        <v>0</v>
      </c>
      <c r="X45" s="25">
        <f>IF(K45&gt;0,(INT(POWER(42.5-K45,1.81)*4.99087)),0)</f>
        <v>0</v>
      </c>
      <c r="Y45" s="25">
        <f>IF(N45&lt;&gt;"",(INT(POWER(254-U45,1.88)*0.11193)),0)</f>
        <v>0</v>
      </c>
      <c r="Z45" s="25">
        <f>IF(O45&gt;0,(INT(POWER(O45-75,1.348)*1.84523)),0)</f>
        <v>0</v>
      </c>
      <c r="AA45" s="25">
        <f>IF(P45&gt;0,(INT(POWER(P45-210,1.41)*0.188807)),0)</f>
        <v>0</v>
      </c>
      <c r="AB45" s="25">
        <f>IF(Q45&gt;0,(INT(POWER(Q45-1.5,1.05)*56.0211)),0)</f>
        <v>0</v>
      </c>
      <c r="AC45" s="18">
        <f>IF(T45&lt;&gt;"",(INT(POWER(305.5-V45,1.85)*0.08713)),0)</f>
        <v>0</v>
      </c>
    </row>
    <row r="46" spans="2:28" ht="12.75">
      <c r="B46" s="137"/>
      <c r="G46" s="46"/>
      <c r="H46" s="20">
        <f>H45</f>
        <v>0</v>
      </c>
      <c r="M46" s="96">
        <f t="shared" si="0"/>
      </c>
      <c r="S46" s="96">
        <f t="shared" si="1"/>
      </c>
      <c r="U46" s="17">
        <f>L46*60+N46</f>
        <v>0</v>
      </c>
      <c r="W46" s="25">
        <f>IF(J46&gt;0,(INT(POWER(13-J46,1.81)*46.0849)),0)</f>
        <v>0</v>
      </c>
      <c r="X46" s="25">
        <f>IF(K46&gt;0,(INT(POWER(42.5-K46,1.81)*4.99087)),0)</f>
        <v>0</v>
      </c>
      <c r="Y46" s="25">
        <f>IF(N46&lt;&gt;"",(INT(POWER(254-U46,1.88)*0.11193)),0)</f>
        <v>0</v>
      </c>
      <c r="Z46" s="25">
        <f>IF(O46&gt;0,(INT(POWER(O46-75,1.348)*1.84523)),0)</f>
        <v>0</v>
      </c>
      <c r="AA46" s="25">
        <f>IF(P46&gt;0,(INT(POWER(P46-210,1.41)*0.188807)),0)</f>
        <v>0</v>
      </c>
      <c r="AB46" s="25">
        <f>IF(Q46&gt;0,(INT(POWER(Q46-1.5,1.05)*56.0211)),0)</f>
        <v>0</v>
      </c>
    </row>
    <row r="47" spans="2:19" ht="12.75">
      <c r="B47" s="137"/>
      <c r="G47" s="46"/>
      <c r="H47" s="20">
        <f>H45</f>
        <v>0</v>
      </c>
      <c r="M47" s="45"/>
      <c r="S47" s="45"/>
    </row>
    <row r="48" spans="2:29" ht="12.75">
      <c r="B48" s="135">
        <f>IF(H48=0,"","14.")</f>
      </c>
      <c r="G48" s="78">
        <f>IF(H48=0,"",H48)</f>
      </c>
      <c r="H48" s="15">
        <f>SUM(W48:AB49)+AC48</f>
        <v>0</v>
      </c>
      <c r="M48" s="96">
        <f t="shared" si="0"/>
      </c>
      <c r="S48" s="96">
        <f t="shared" si="1"/>
      </c>
      <c r="U48" s="17">
        <f>L48*60+N48</f>
        <v>0</v>
      </c>
      <c r="V48" s="17">
        <f>R48*60+T48</f>
        <v>0</v>
      </c>
      <c r="W48" s="25">
        <f>IF(J48&gt;0,(INT(POWER(13-J48,1.81)*46.0849)),0)</f>
        <v>0</v>
      </c>
      <c r="X48" s="25">
        <f>IF(K48&gt;0,(INT(POWER(42.5-K48,1.81)*4.99087)),0)</f>
        <v>0</v>
      </c>
      <c r="Y48" s="25">
        <f>IF(N48&lt;&gt;"",(INT(POWER(254-U48,1.88)*0.11193)),0)</f>
        <v>0</v>
      </c>
      <c r="Z48" s="25">
        <f>IF(O48&gt;0,(INT(POWER(O48-75,1.348)*1.84523)),0)</f>
        <v>0</v>
      </c>
      <c r="AA48" s="25">
        <f>IF(P48&gt;0,(INT(POWER(P48-210,1.41)*0.188807)),0)</f>
        <v>0</v>
      </c>
      <c r="AB48" s="25">
        <f>IF(Q48&gt;0,(INT(POWER(Q48-1.5,1.05)*56.0211)),0)</f>
        <v>0</v>
      </c>
      <c r="AC48" s="18">
        <f>IF(T48&lt;&gt;"",(INT(POWER(305.5-V48,1.85)*0.08713)),0)</f>
        <v>0</v>
      </c>
    </row>
    <row r="49" spans="2:28" ht="12.75">
      <c r="B49" s="137"/>
      <c r="G49" s="46"/>
      <c r="H49" s="20">
        <f>H48</f>
        <v>0</v>
      </c>
      <c r="M49" s="96">
        <f t="shared" si="0"/>
      </c>
      <c r="S49" s="96">
        <f t="shared" si="1"/>
      </c>
      <c r="U49" s="17">
        <f>L49*60+N49</f>
        <v>0</v>
      </c>
      <c r="W49" s="25">
        <f>IF(J49&gt;0,(INT(POWER(13-J49,1.81)*46.0849)),0)</f>
        <v>0</v>
      </c>
      <c r="X49" s="25">
        <f>IF(K49&gt;0,(INT(POWER(42.5-K49,1.81)*4.99087)),0)</f>
        <v>0</v>
      </c>
      <c r="Y49" s="25">
        <f>IF(N49&lt;&gt;"",(INT(POWER(254-U49,1.88)*0.11193)),0)</f>
        <v>0</v>
      </c>
      <c r="Z49" s="25">
        <f>IF(O49&gt;0,(INT(POWER(O49-75,1.348)*1.84523)),0)</f>
        <v>0</v>
      </c>
      <c r="AA49" s="25">
        <f>IF(P49&gt;0,(INT(POWER(P49-210,1.41)*0.188807)),0)</f>
        <v>0</v>
      </c>
      <c r="AB49" s="25">
        <f>IF(Q49&gt;0,(INT(POWER(Q49-1.5,1.05)*56.0211)),0)</f>
        <v>0</v>
      </c>
    </row>
    <row r="50" spans="2:19" ht="12.75">
      <c r="B50" s="137"/>
      <c r="G50" s="46"/>
      <c r="H50" s="20">
        <f>H48</f>
        <v>0</v>
      </c>
      <c r="M50" s="45"/>
      <c r="S50" s="45"/>
    </row>
    <row r="51" spans="2:29" ht="12.75">
      <c r="B51" s="135">
        <f>IF(H51=0,"","15.")</f>
      </c>
      <c r="G51" s="78">
        <f>IF(H51=0,"",H51)</f>
      </c>
      <c r="H51" s="15">
        <f>SUM(W51:AB52)+AC51</f>
        <v>0</v>
      </c>
      <c r="M51" s="96">
        <f t="shared" si="0"/>
      </c>
      <c r="S51" s="96">
        <f t="shared" si="1"/>
      </c>
      <c r="U51" s="17">
        <f>L51*60+N51</f>
        <v>0</v>
      </c>
      <c r="V51" s="17">
        <f>R51*60+T51</f>
        <v>0</v>
      </c>
      <c r="W51" s="25">
        <f>IF(J51&gt;0,(INT(POWER(13-J51,1.81)*46.0849)),0)</f>
        <v>0</v>
      </c>
      <c r="X51" s="25">
        <f>IF(K51&gt;0,(INT(POWER(42.5-K51,1.81)*4.99087)),0)</f>
        <v>0</v>
      </c>
      <c r="Y51" s="25">
        <f>IF(N51&lt;&gt;"",(INT(POWER(254-U51,1.88)*0.11193)),0)</f>
        <v>0</v>
      </c>
      <c r="Z51" s="25">
        <f>IF(O51&gt;0,(INT(POWER(O51-75,1.348)*1.84523)),0)</f>
        <v>0</v>
      </c>
      <c r="AA51" s="25">
        <f>IF(P51&gt;0,(INT(POWER(P51-210,1.41)*0.188807)),0)</f>
        <v>0</v>
      </c>
      <c r="AB51" s="25">
        <f>IF(Q51&gt;0,(INT(POWER(Q51-1.5,1.05)*56.0211)),0)</f>
        <v>0</v>
      </c>
      <c r="AC51" s="18">
        <f>IF(T51&lt;&gt;"",(INT(POWER(305.5-V51,1.85)*0.08713)),0)</f>
        <v>0</v>
      </c>
    </row>
    <row r="52" spans="2:28" ht="12.75">
      <c r="B52" s="137"/>
      <c r="G52" s="46"/>
      <c r="H52" s="20">
        <f>H51</f>
        <v>0</v>
      </c>
      <c r="M52" s="96">
        <f t="shared" si="0"/>
      </c>
      <c r="S52" s="96">
        <f t="shared" si="1"/>
      </c>
      <c r="U52" s="17">
        <f>L52*60+N52</f>
        <v>0</v>
      </c>
      <c r="W52" s="25">
        <f>IF(J52&gt;0,(INT(POWER(13-J52,1.81)*46.0849)),0)</f>
        <v>0</v>
      </c>
      <c r="X52" s="25">
        <f>IF(K52&gt;0,(INT(POWER(42.5-K52,1.81)*4.99087)),0)</f>
        <v>0</v>
      </c>
      <c r="Y52" s="25">
        <f>IF(N52&lt;&gt;"",(INT(POWER(254-U52,1.88)*0.11193)),0)</f>
        <v>0</v>
      </c>
      <c r="Z52" s="25">
        <f>IF(O52&gt;0,(INT(POWER(O52-75,1.348)*1.84523)),0)</f>
        <v>0</v>
      </c>
      <c r="AA52" s="25">
        <f>IF(P52&gt;0,(INT(POWER(P52-210,1.41)*0.188807)),0)</f>
        <v>0</v>
      </c>
      <c r="AB52" s="25">
        <f>IF(Q52&gt;0,(INT(POWER(Q52-1.5,1.05)*56.0211)),0)</f>
        <v>0</v>
      </c>
    </row>
    <row r="53" spans="2:19" ht="12.75">
      <c r="B53" s="137"/>
      <c r="G53" s="46"/>
      <c r="H53" s="20">
        <f>H51</f>
        <v>0</v>
      </c>
      <c r="M53" s="45"/>
      <c r="S53" s="45"/>
    </row>
    <row r="54" spans="2:29" ht="12.75">
      <c r="B54" s="135">
        <f>IF(H54=0,"","16.")</f>
      </c>
      <c r="G54" s="78">
        <f>IF(H54=0,"",H54)</f>
      </c>
      <c r="H54" s="15">
        <f>SUM(W54:AB55)+AC54</f>
        <v>0</v>
      </c>
      <c r="M54" s="96">
        <f t="shared" si="0"/>
      </c>
      <c r="S54" s="96">
        <f t="shared" si="1"/>
      </c>
      <c r="U54" s="17">
        <f>L54*60+N54</f>
        <v>0</v>
      </c>
      <c r="V54" s="17">
        <f>R54*60+T54</f>
        <v>0</v>
      </c>
      <c r="W54" s="25">
        <f>IF(J54&gt;0,(INT(POWER(13-J54,1.81)*46.0849)),0)</f>
        <v>0</v>
      </c>
      <c r="X54" s="25">
        <f>IF(K54&gt;0,(INT(POWER(42.5-K54,1.81)*4.99087)),0)</f>
        <v>0</v>
      </c>
      <c r="Y54" s="25">
        <f>IF(N54&lt;&gt;"",(INT(POWER(254-U54,1.88)*0.11193)),0)</f>
        <v>0</v>
      </c>
      <c r="Z54" s="25">
        <f>IF(O54&gt;0,(INT(POWER(O54-75,1.348)*1.84523)),0)</f>
        <v>0</v>
      </c>
      <c r="AA54" s="25">
        <f>IF(P54&gt;0,(INT(POWER(P54-210,1.41)*0.188807)),0)</f>
        <v>0</v>
      </c>
      <c r="AB54" s="25">
        <f>IF(Q54&gt;0,(INT(POWER(Q54-1.5,1.05)*56.0211)),0)</f>
        <v>0</v>
      </c>
      <c r="AC54" s="18">
        <f>IF(T54&lt;&gt;"",(INT(POWER(305.5-V54,1.85)*0.08713)),0)</f>
        <v>0</v>
      </c>
    </row>
    <row r="55" spans="2:28" ht="12.75">
      <c r="B55" s="137"/>
      <c r="G55" s="46"/>
      <c r="H55" s="20">
        <f>H54</f>
        <v>0</v>
      </c>
      <c r="M55" s="96">
        <f t="shared" si="0"/>
      </c>
      <c r="S55" s="96">
        <f t="shared" si="1"/>
      </c>
      <c r="U55" s="17">
        <f>L55*60+N55</f>
        <v>0</v>
      </c>
      <c r="W55" s="25">
        <f>IF(J55&gt;0,(INT(POWER(13-J55,1.81)*46.0849)),0)</f>
        <v>0</v>
      </c>
      <c r="X55" s="25">
        <f>IF(K55&gt;0,(INT(POWER(42.5-K55,1.81)*4.99087)),0)</f>
        <v>0</v>
      </c>
      <c r="Y55" s="25">
        <f>IF(N55&lt;&gt;"",(INT(POWER(254-U55,1.88)*0.11193)),0)</f>
        <v>0</v>
      </c>
      <c r="Z55" s="25">
        <f>IF(O55&gt;0,(INT(POWER(O55-75,1.348)*1.84523)),0)</f>
        <v>0</v>
      </c>
      <c r="AA55" s="25">
        <f>IF(P55&gt;0,(INT(POWER(P55-210,1.41)*0.188807)),0)</f>
        <v>0</v>
      </c>
      <c r="AB55" s="25">
        <f>IF(Q55&gt;0,(INT(POWER(Q55-1.5,1.05)*56.0211)),0)</f>
        <v>0</v>
      </c>
    </row>
    <row r="56" spans="2:19" ht="12.75">
      <c r="B56" s="137"/>
      <c r="G56" s="46"/>
      <c r="H56" s="20">
        <f>H54</f>
        <v>0</v>
      </c>
      <c r="M56" s="45"/>
      <c r="S56" s="45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Služba škole, Frýdek-Místek</cp:lastModifiedBy>
  <cp:lastPrinted>2004-09-30T12:49:00Z</cp:lastPrinted>
  <dcterms:created xsi:type="dcterms:W3CDTF">2002-10-02T19:58:51Z</dcterms:created>
  <dcterms:modified xsi:type="dcterms:W3CDTF">2004-10-08T07:14:13Z</dcterms:modified>
  <cp:category/>
  <cp:version/>
  <cp:contentType/>
  <cp:contentStatus/>
</cp:coreProperties>
</file>